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babol\Desktop\BEATA\19-MSPP2023 NABIAL\NA STRONE\"/>
    </mc:Choice>
  </mc:AlternateContent>
  <xr:revisionPtr revIDLastSave="0" documentId="13_ncr:1_{42DFE1AC-7133-441B-804B-E5FEE372D2D8}" xr6:coauthVersionLast="47" xr6:coauthVersionMax="47" xr10:uidLastSave="{00000000-0000-0000-0000-000000000000}"/>
  <workbookProtection workbookAlgorithmName="SHA-512" workbookHashValue="j5YZs9KXWS1SNJmAmOBKZqHESJIl3YTUuLS424VlHGmmRHR/M0VbBHTA0bUAkSgx6kGJ6rwODUmJ5i5nuTZNow==" workbookSaltValue="OYMKOCj62B0FSU/eqw0K6g==" workbookSpinCount="100000" lockStructure="1"/>
  <bookViews>
    <workbookView xWindow="28680" yWindow="-90" windowWidth="29040" windowHeight="1584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23" i="1"/>
  <c r="M7" i="1"/>
  <c r="M11" i="1"/>
  <c r="M12" i="1"/>
  <c r="M16" i="1"/>
  <c r="M17" i="1"/>
  <c r="M39" i="1"/>
  <c r="M38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5" i="1"/>
  <c r="M14" i="1"/>
  <c r="M13" i="1"/>
  <c r="M9" i="1"/>
  <c r="M8" i="1"/>
  <c r="L7" i="1"/>
  <c r="M6" i="1"/>
  <c r="M5" i="1"/>
  <c r="M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M10" i="1"/>
  <c r="M3" i="1"/>
  <c r="L39" i="1"/>
  <c r="L38" i="1"/>
  <c r="N39" i="1" l="1"/>
  <c r="N38" i="1"/>
  <c r="N7" i="1"/>
  <c r="L37" i="1"/>
  <c r="N37" i="1" s="1"/>
  <c r="L36" i="1" l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6" i="1"/>
  <c r="N6" i="1" s="1"/>
  <c r="L5" i="1"/>
  <c r="N5" i="1" s="1"/>
  <c r="L4" i="1"/>
  <c r="N4" i="1" s="1"/>
  <c r="L3" i="1"/>
  <c r="N3" i="1" s="1"/>
  <c r="J3" i="1"/>
  <c r="J40" i="1" s="1"/>
  <c r="N40" i="1" l="1"/>
</calcChain>
</file>

<file path=xl/sharedStrings.xml><?xml version="1.0" encoding="utf-8"?>
<sst xmlns="http://schemas.openxmlformats.org/spreadsheetml/2006/main" count="258" uniqueCount="154">
  <si>
    <t>Asortyment</t>
  </si>
  <si>
    <t>RAZEM</t>
  </si>
  <si>
    <t>LP</t>
  </si>
  <si>
    <t>Preferowana gramatura asortymentu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</si>
  <si>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</si>
  <si>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</si>
  <si>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</si>
  <si>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</si>
  <si>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</si>
  <si>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</si>
  <si>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</si>
  <si>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</si>
  <si>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</si>
  <si>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</si>
  <si>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</si>
  <si>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</si>
  <si>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</si>
  <si>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</si>
  <si>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</si>
  <si>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</si>
  <si>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</si>
  <si>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</si>
  <si>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</si>
  <si>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</si>
  <si>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</si>
  <si>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</si>
  <si>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</si>
  <si>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</si>
  <si>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</si>
  <si>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</si>
  <si>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</si>
  <si>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</si>
  <si>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</si>
  <si>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</si>
  <si>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</si>
  <si>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</si>
  <si>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</si>
  <si>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</si>
  <si>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</si>
  <si>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</si>
  <si>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Serek wiejski</t>
  </si>
  <si>
    <t>Jogurt naturalny</t>
  </si>
  <si>
    <t>Śmietanka jednorazowa</t>
  </si>
  <si>
    <t>Mleko zagęszczone</t>
  </si>
  <si>
    <t>kg</t>
  </si>
  <si>
    <t>Śmietana 18%</t>
  </si>
  <si>
    <t>Jednostka miary</t>
  </si>
  <si>
    <t>Masło extra</t>
  </si>
  <si>
    <t>Masło osełkowe</t>
  </si>
  <si>
    <t>Ser topiony blok</t>
  </si>
  <si>
    <t>Ser topiony plastry</t>
  </si>
  <si>
    <t>Ser zegarek</t>
  </si>
  <si>
    <t>Serek do chleba</t>
  </si>
  <si>
    <t>Serek mój ulubiony</t>
  </si>
  <si>
    <t>Serek Danio</t>
  </si>
  <si>
    <t>Ser żółty plastry</t>
  </si>
  <si>
    <t>Ser żólty plastry</t>
  </si>
  <si>
    <t>Ser Salami</t>
  </si>
  <si>
    <t>Ser Gouda</t>
  </si>
  <si>
    <t xml:space="preserve"> Ser Rolada Ustrzycka </t>
  </si>
  <si>
    <t>Ser Almette</t>
  </si>
  <si>
    <t>Ser Camembert</t>
  </si>
  <si>
    <t>Ser Mozzarella</t>
  </si>
  <si>
    <t>Twaróg półtłusty</t>
  </si>
  <si>
    <t>Jogurt zbożowy</t>
  </si>
  <si>
    <t>Jogurt owocowy</t>
  </si>
  <si>
    <t xml:space="preserve">Kefir </t>
  </si>
  <si>
    <t>Mleko UHT 3,2%</t>
  </si>
  <si>
    <t>Mleko UHT 3,2 %</t>
  </si>
  <si>
    <t>Maślanka naturalna</t>
  </si>
  <si>
    <t>Hochland</t>
  </si>
  <si>
    <t>Włoszczowa</t>
  </si>
  <si>
    <t>SDM Wieluń</t>
  </si>
  <si>
    <t>Danone</t>
  </si>
  <si>
    <t>Włoszczowa/ Mlekpol/ OSM Radomsko</t>
  </si>
  <si>
    <t>Włoszczowa/ Polmlek/ Mlekpol</t>
  </si>
  <si>
    <t>Mlekovita/ Arla</t>
  </si>
  <si>
    <t>Mlekpol/ Mlekovita</t>
  </si>
  <si>
    <t>Zott/ OSM Radomsko/ Mlekovita</t>
  </si>
  <si>
    <t>Jogobella</t>
  </si>
  <si>
    <t>Mlekpol/ Mlekovita/ OSM Radomsko</t>
  </si>
  <si>
    <t>Mlekpol</t>
  </si>
  <si>
    <t>Gostyń/ Mlekovita</t>
  </si>
  <si>
    <t>Bakoma /Mlekpol/ Lactalis</t>
  </si>
  <si>
    <t>200 g</t>
  </si>
  <si>
    <t>100 g</t>
  </si>
  <si>
    <t>130 g</t>
  </si>
  <si>
    <t>150 g</t>
  </si>
  <si>
    <t>1 kg</t>
  </si>
  <si>
    <t>270 g</t>
  </si>
  <si>
    <t>120-180 g</t>
  </si>
  <si>
    <t>200-250 g</t>
  </si>
  <si>
    <t>100-180 g</t>
  </si>
  <si>
    <t>400 ml</t>
  </si>
  <si>
    <t>0,5 l</t>
  </si>
  <si>
    <t>1 l</t>
  </si>
  <si>
    <t>200-350 g</t>
  </si>
  <si>
    <t>10 g</t>
  </si>
  <si>
    <t xml:space="preserve">1 l </t>
  </si>
  <si>
    <t>Szacunkowa wartość w okresie 24 miesięcy</t>
  </si>
  <si>
    <t>Opis</t>
  </si>
  <si>
    <t>zawartość co najmniej 82 % tłuszczu</t>
  </si>
  <si>
    <t>naturalny/ ze szczypiorkiem</t>
  </si>
  <si>
    <t>asortyment smaków</t>
  </si>
  <si>
    <t>bez laktozy</t>
  </si>
  <si>
    <t>450 g</t>
  </si>
  <si>
    <t>Bielmar</t>
  </si>
  <si>
    <t>Margaryna śniadaniowa klasyczna</t>
  </si>
  <si>
    <t>180 g</t>
  </si>
  <si>
    <t>1 kg-3 kg</t>
  </si>
  <si>
    <t>1 kg-1,5 kg</t>
  </si>
  <si>
    <t>blok, cena za  1 kg</t>
  </si>
  <si>
    <t>blok, cena za 1 kg</t>
  </si>
  <si>
    <t>Turek/ Hochland/ President/ Valbon</t>
  </si>
  <si>
    <t>0,5 l-1 l</t>
  </si>
  <si>
    <t>Mleko 1,5% UHT</t>
  </si>
  <si>
    <t>Mleko 3,2% UHT</t>
  </si>
  <si>
    <t>Śmietana 30 % UHT</t>
  </si>
  <si>
    <t>OSM Radomsko/ Włoszczowa/ Piątnica/ Mlekovita/ Mlekpol</t>
  </si>
  <si>
    <t>Mlekovita/ Mlekpol</t>
  </si>
  <si>
    <t>Włoszczowa/ Mlekpol/ Piątnica/ OSM Radomsko/ Mlekovita</t>
  </si>
  <si>
    <t>Włoszczowa/ Mlekpol/ OSM Radomsko/ Mlekovita</t>
  </si>
  <si>
    <t>Włoszczowa/ Mlekpol/ Mlekovita</t>
  </si>
  <si>
    <t>OSM Skierniewice/ Galbani/ Bakoma/ Mlekovita</t>
  </si>
  <si>
    <t>OSM Radomsko/ Zott/ Włoszczowa/ Mlekovita</t>
  </si>
  <si>
    <t>l</t>
  </si>
  <si>
    <t>Szacunkowa ilość  w szt./ kg w okresie 24 miesięcy</t>
  </si>
  <si>
    <t>Szacunkowa ilość  w kg/litrach w okresie 24 miesięcy</t>
  </si>
  <si>
    <t>Mlekovita/ OSM Radomsko/Mlekpol</t>
  </si>
  <si>
    <t>Mlekovita/ OSM Radomsko/Sobik</t>
  </si>
  <si>
    <t>90g</t>
  </si>
  <si>
    <t>130g</t>
  </si>
  <si>
    <t>Ser Favita</t>
  </si>
  <si>
    <t>cena za 1 kg</t>
  </si>
  <si>
    <t>Mlekovita/ OSM Radomsko/Włoszczowa</t>
  </si>
  <si>
    <t xml:space="preserve">Jogurt pitny </t>
  </si>
  <si>
    <t>Danone/ Polmlek/Lactalis</t>
  </si>
  <si>
    <t>350-400 g</t>
  </si>
  <si>
    <t>200g</t>
  </si>
  <si>
    <t>400g</t>
  </si>
  <si>
    <t>OSM Radomsko/ Polmlek/Piątnica</t>
  </si>
  <si>
    <t>Mleko UHT 2%</t>
  </si>
  <si>
    <t>Mleko UHT 1,5%</t>
  </si>
  <si>
    <t>700g - 1kg</t>
  </si>
  <si>
    <t>12.</t>
  </si>
  <si>
    <t>28.</t>
  </si>
  <si>
    <t>Preferowany/ wymagany producent*</t>
  </si>
  <si>
    <t>Oferowany producent/wymagany producent*</t>
  </si>
  <si>
    <t>Cena jednostkowa netto szt./ kg**</t>
  </si>
  <si>
    <t>Cena jednostkowa netto kg/ l  ***</t>
  </si>
  <si>
    <t>* preferowany producent</t>
  </si>
  <si>
    <t>* wymagany producent lub jeden z producentów</t>
  </si>
  <si>
    <t xml:space="preserve">*** cena jednostkowa netto za kg/litr niezbędna do wyliczenia wartości Oferty </t>
  </si>
  <si>
    <t>**  cena jednostkowa netto za szt/kg niezbędna do póżniejszego fakturowania, nie jest brana pod uwagę do wyliczenia wartości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</si>
</sst>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\ _z_ł"/>
    <numFmt numFmtId="166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166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0" fillId="4" borderId="3" xfId="0" applyFill="1" applyBorder="1"/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right" vertical="center"/>
    </xf>
    <xf numFmtId="166" fontId="6" fillId="4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13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" fontId="6" fillId="4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3"/>
  <sheetViews>
    <sheetView tabSelected="1" topLeftCell="A7" zoomScale="90" zoomScaleNormal="90" zoomScalePageLayoutView="80" workbookViewId="0">
      <selection activeCell="C44" sqref="C44"/>
    </sheetView>
  </sheetViews>
  <sheetFormatPr defaultRowHeight="14.4" x14ac:dyDescent="0.3"/>
  <cols>
    <col min="1" max="1" width="5" customWidth="1"/>
    <col min="2" max="2" width="31.21875" customWidth="1"/>
    <col min="3" max="3" width="43.6640625" customWidth="1"/>
    <col min="4" max="4" width="15.109375" customWidth="1"/>
    <col min="5" max="5" width="29.5546875" customWidth="1"/>
    <col min="6" max="6" width="10.77734375" customWidth="1"/>
    <col min="7" max="7" width="19.44140625" customWidth="1"/>
    <col min="8" max="8" width="16.5546875" customWidth="1"/>
    <col min="9" max="9" width="14.77734375" customWidth="1"/>
    <col min="10" max="14" width="16.5546875" customWidth="1"/>
  </cols>
  <sheetData>
    <row r="1" spans="1:15" ht="72.599999999999994" customHeight="1" x14ac:dyDescent="0.3">
      <c r="A1" s="44" t="s">
        <v>2</v>
      </c>
      <c r="B1" s="44" t="s">
        <v>0</v>
      </c>
      <c r="C1" s="45" t="s">
        <v>146</v>
      </c>
      <c r="D1" s="45" t="s">
        <v>3</v>
      </c>
      <c r="E1" s="45" t="s">
        <v>100</v>
      </c>
      <c r="F1" s="45" t="s">
        <v>46</v>
      </c>
      <c r="G1" s="45" t="s">
        <v>147</v>
      </c>
      <c r="H1" s="45" t="s">
        <v>126</v>
      </c>
      <c r="I1" s="45" t="s">
        <v>148</v>
      </c>
      <c r="J1" s="45" t="s">
        <v>99</v>
      </c>
      <c r="K1" s="45" t="s">
        <v>46</v>
      </c>
      <c r="L1" s="45" t="s">
        <v>127</v>
      </c>
      <c r="M1" s="45" t="s">
        <v>149</v>
      </c>
      <c r="N1" s="45" t="s">
        <v>99</v>
      </c>
    </row>
    <row r="2" spans="1:15" x14ac:dyDescent="0.3">
      <c r="A2" s="42">
        <v>1</v>
      </c>
      <c r="B2" s="43">
        <v>2</v>
      </c>
      <c r="C2" s="43">
        <v>3</v>
      </c>
      <c r="D2" s="43">
        <v>4</v>
      </c>
      <c r="E2" s="43">
        <v>5</v>
      </c>
      <c r="F2" s="43">
        <v>6</v>
      </c>
      <c r="G2" s="43">
        <v>7</v>
      </c>
      <c r="H2" s="43">
        <v>8</v>
      </c>
      <c r="I2" s="43">
        <v>9</v>
      </c>
      <c r="J2" s="43">
        <v>10</v>
      </c>
      <c r="K2" s="43">
        <v>11</v>
      </c>
      <c r="L2" s="43">
        <v>12</v>
      </c>
      <c r="M2" s="43">
        <v>13</v>
      </c>
      <c r="N2" s="43">
        <v>14</v>
      </c>
    </row>
    <row r="3" spans="1:15" x14ac:dyDescent="0.3">
      <c r="A3" s="13" t="s">
        <v>4</v>
      </c>
      <c r="B3" s="2" t="s">
        <v>47</v>
      </c>
      <c r="C3" s="18" t="s">
        <v>128</v>
      </c>
      <c r="D3" s="5" t="s">
        <v>84</v>
      </c>
      <c r="E3" s="6" t="s">
        <v>101</v>
      </c>
      <c r="F3" s="5" t="s">
        <v>22</v>
      </c>
      <c r="G3" s="41"/>
      <c r="H3" s="28">
        <v>32000</v>
      </c>
      <c r="I3" s="29"/>
      <c r="J3" s="30">
        <f>H3*I3</f>
        <v>0</v>
      </c>
      <c r="K3" s="31" t="s">
        <v>44</v>
      </c>
      <c r="L3" s="29">
        <f>H3*0.2</f>
        <v>6400</v>
      </c>
      <c r="M3" s="32">
        <f>I3*5</f>
        <v>0</v>
      </c>
      <c r="N3" s="30">
        <f>L3*M3</f>
        <v>0</v>
      </c>
      <c r="O3" s="14"/>
    </row>
    <row r="4" spans="1:15" x14ac:dyDescent="0.3">
      <c r="A4" s="13" t="s">
        <v>5</v>
      </c>
      <c r="B4" s="2" t="s">
        <v>48</v>
      </c>
      <c r="C4" s="18" t="s">
        <v>129</v>
      </c>
      <c r="D4" s="5" t="s">
        <v>85</v>
      </c>
      <c r="E4" s="6" t="s">
        <v>101</v>
      </c>
      <c r="F4" s="5" t="s">
        <v>22</v>
      </c>
      <c r="G4" s="41"/>
      <c r="H4" s="28">
        <v>1600</v>
      </c>
      <c r="I4" s="29"/>
      <c r="J4" s="30">
        <f t="shared" ref="J4:J39" si="0">H4*I4</f>
        <v>0</v>
      </c>
      <c r="K4" s="31" t="s">
        <v>44</v>
      </c>
      <c r="L4" s="29">
        <f>H4*0.1</f>
        <v>160</v>
      </c>
      <c r="M4" s="32">
        <f>I4*10</f>
        <v>0</v>
      </c>
      <c r="N4" s="30">
        <f t="shared" ref="N4:N39" si="1">L4*M4</f>
        <v>0</v>
      </c>
      <c r="O4" s="14"/>
    </row>
    <row r="5" spans="1:15" x14ac:dyDescent="0.3">
      <c r="A5" s="13" t="s">
        <v>6</v>
      </c>
      <c r="B5" s="2" t="s">
        <v>49</v>
      </c>
      <c r="C5" s="18" t="s">
        <v>70</v>
      </c>
      <c r="D5" s="5" t="s">
        <v>130</v>
      </c>
      <c r="E5" s="6" t="s">
        <v>103</v>
      </c>
      <c r="F5" s="5" t="s">
        <v>22</v>
      </c>
      <c r="G5" s="41"/>
      <c r="H5" s="28">
        <v>40240</v>
      </c>
      <c r="I5" s="29"/>
      <c r="J5" s="30">
        <f t="shared" si="0"/>
        <v>0</v>
      </c>
      <c r="K5" s="31" t="s">
        <v>44</v>
      </c>
      <c r="L5" s="29">
        <f>H5*0.1</f>
        <v>4024</v>
      </c>
      <c r="M5" s="32">
        <f>I5*10</f>
        <v>0</v>
      </c>
      <c r="N5" s="30">
        <f t="shared" si="1"/>
        <v>0</v>
      </c>
      <c r="O5" s="14"/>
    </row>
    <row r="6" spans="1:15" x14ac:dyDescent="0.3">
      <c r="A6" s="13" t="s">
        <v>7</v>
      </c>
      <c r="B6" s="2" t="s">
        <v>50</v>
      </c>
      <c r="C6" s="18" t="s">
        <v>70</v>
      </c>
      <c r="D6" s="5" t="s">
        <v>86</v>
      </c>
      <c r="E6" s="6" t="s">
        <v>103</v>
      </c>
      <c r="F6" s="5" t="s">
        <v>22</v>
      </c>
      <c r="G6" s="41"/>
      <c r="H6" s="28">
        <v>400</v>
      </c>
      <c r="I6" s="29"/>
      <c r="J6" s="30">
        <f t="shared" si="0"/>
        <v>0</v>
      </c>
      <c r="K6" s="31" t="s">
        <v>44</v>
      </c>
      <c r="L6" s="29">
        <f>H6*0.13</f>
        <v>52</v>
      </c>
      <c r="M6" s="32">
        <f>I6*7.69</f>
        <v>0</v>
      </c>
      <c r="N6" s="30">
        <f t="shared" si="1"/>
        <v>0</v>
      </c>
      <c r="O6" s="14"/>
    </row>
    <row r="7" spans="1:15" x14ac:dyDescent="0.3">
      <c r="A7" s="13" t="s">
        <v>8</v>
      </c>
      <c r="B7" s="2" t="s">
        <v>51</v>
      </c>
      <c r="C7" s="18" t="s">
        <v>70</v>
      </c>
      <c r="D7" s="5" t="s">
        <v>108</v>
      </c>
      <c r="E7" s="6" t="s">
        <v>103</v>
      </c>
      <c r="F7" s="5" t="s">
        <v>22</v>
      </c>
      <c r="G7" s="41"/>
      <c r="H7" s="28">
        <v>600</v>
      </c>
      <c r="I7" s="29"/>
      <c r="J7" s="30">
        <f t="shared" si="0"/>
        <v>0</v>
      </c>
      <c r="K7" s="31" t="s">
        <v>44</v>
      </c>
      <c r="L7" s="29">
        <f>H7*0.18</f>
        <v>108</v>
      </c>
      <c r="M7" s="32">
        <f>I7*5.5555</f>
        <v>0</v>
      </c>
      <c r="N7" s="30">
        <f t="shared" si="1"/>
        <v>0</v>
      </c>
      <c r="O7" s="14"/>
    </row>
    <row r="8" spans="1:15" ht="27.6" x14ac:dyDescent="0.3">
      <c r="A8" s="13" t="s">
        <v>9</v>
      </c>
      <c r="B8" s="3" t="s">
        <v>40</v>
      </c>
      <c r="C8" s="15" t="s">
        <v>120</v>
      </c>
      <c r="D8" s="6" t="s">
        <v>84</v>
      </c>
      <c r="E8" s="6"/>
      <c r="F8" s="6" t="s">
        <v>22</v>
      </c>
      <c r="G8" s="38"/>
      <c r="H8" s="28">
        <v>28000</v>
      </c>
      <c r="I8" s="29"/>
      <c r="J8" s="30">
        <f t="shared" si="0"/>
        <v>0</v>
      </c>
      <c r="K8" s="31" t="s">
        <v>44</v>
      </c>
      <c r="L8" s="29">
        <f>H8*0.2</f>
        <v>5600</v>
      </c>
      <c r="M8" s="32">
        <f>I8*5</f>
        <v>0</v>
      </c>
      <c r="N8" s="30">
        <f t="shared" si="1"/>
        <v>0</v>
      </c>
      <c r="O8" s="14"/>
    </row>
    <row r="9" spans="1:15" x14ac:dyDescent="0.3">
      <c r="A9" s="13" t="s">
        <v>10</v>
      </c>
      <c r="B9" s="2" t="s">
        <v>52</v>
      </c>
      <c r="C9" s="16" t="s">
        <v>71</v>
      </c>
      <c r="D9" s="5" t="s">
        <v>85</v>
      </c>
      <c r="E9" s="6" t="s">
        <v>102</v>
      </c>
      <c r="F9" s="5" t="s">
        <v>22</v>
      </c>
      <c r="G9" s="39"/>
      <c r="H9" s="28">
        <v>30000</v>
      </c>
      <c r="I9" s="29"/>
      <c r="J9" s="30">
        <f t="shared" si="0"/>
        <v>0</v>
      </c>
      <c r="K9" s="31" t="s">
        <v>44</v>
      </c>
      <c r="L9" s="29">
        <f>H9*0.1</f>
        <v>3000</v>
      </c>
      <c r="M9" s="32">
        <f>I9*10</f>
        <v>0</v>
      </c>
      <c r="N9" s="30">
        <f t="shared" si="1"/>
        <v>0</v>
      </c>
      <c r="O9" s="14"/>
    </row>
    <row r="10" spans="1:15" x14ac:dyDescent="0.3">
      <c r="A10" s="13" t="s">
        <v>11</v>
      </c>
      <c r="B10" s="2" t="s">
        <v>53</v>
      </c>
      <c r="C10" s="16" t="s">
        <v>72</v>
      </c>
      <c r="D10" s="5" t="s">
        <v>84</v>
      </c>
      <c r="E10" s="6"/>
      <c r="F10" s="5" t="s">
        <v>22</v>
      </c>
      <c r="G10" s="39"/>
      <c r="H10" s="28">
        <v>500</v>
      </c>
      <c r="I10" s="29"/>
      <c r="J10" s="30">
        <f t="shared" si="0"/>
        <v>0</v>
      </c>
      <c r="K10" s="31" t="s">
        <v>44</v>
      </c>
      <c r="L10" s="29">
        <f>H10*0.2</f>
        <v>100</v>
      </c>
      <c r="M10" s="32">
        <f t="shared" ref="M10" si="2">I10*5</f>
        <v>0</v>
      </c>
      <c r="N10" s="30">
        <f t="shared" si="1"/>
        <v>0</v>
      </c>
      <c r="O10" s="14"/>
    </row>
    <row r="11" spans="1:15" x14ac:dyDescent="0.3">
      <c r="A11" s="13" t="s">
        <v>12</v>
      </c>
      <c r="B11" s="2" t="s">
        <v>54</v>
      </c>
      <c r="C11" s="16" t="s">
        <v>73</v>
      </c>
      <c r="D11" s="5" t="s">
        <v>131</v>
      </c>
      <c r="E11" s="6" t="s">
        <v>103</v>
      </c>
      <c r="F11" s="5" t="s">
        <v>22</v>
      </c>
      <c r="G11" s="39"/>
      <c r="H11" s="28">
        <v>800</v>
      </c>
      <c r="I11" s="29"/>
      <c r="J11" s="30">
        <f t="shared" si="0"/>
        <v>0</v>
      </c>
      <c r="K11" s="31" t="s">
        <v>44</v>
      </c>
      <c r="L11" s="29">
        <f>H11*0.14</f>
        <v>112.00000000000001</v>
      </c>
      <c r="M11" s="32">
        <f>I11*7.143</f>
        <v>0</v>
      </c>
      <c r="N11" s="30">
        <f t="shared" si="1"/>
        <v>0</v>
      </c>
      <c r="O11" s="14"/>
    </row>
    <row r="12" spans="1:15" x14ac:dyDescent="0.3">
      <c r="A12" s="13" t="s">
        <v>13</v>
      </c>
      <c r="B12" s="2" t="s">
        <v>55</v>
      </c>
      <c r="C12" s="16" t="s">
        <v>121</v>
      </c>
      <c r="D12" s="5" t="s">
        <v>87</v>
      </c>
      <c r="E12" s="6"/>
      <c r="F12" s="5" t="s">
        <v>22</v>
      </c>
      <c r="G12" s="39"/>
      <c r="H12" s="28">
        <v>10000</v>
      </c>
      <c r="I12" s="29"/>
      <c r="J12" s="30">
        <f t="shared" si="0"/>
        <v>0</v>
      </c>
      <c r="K12" s="31" t="s">
        <v>44</v>
      </c>
      <c r="L12" s="29">
        <f>H12*0.15</f>
        <v>1500</v>
      </c>
      <c r="M12" s="32">
        <f>I12*6.666666</f>
        <v>0</v>
      </c>
      <c r="N12" s="30">
        <f t="shared" si="1"/>
        <v>0</v>
      </c>
      <c r="O12" s="14"/>
    </row>
    <row r="13" spans="1:15" x14ac:dyDescent="0.3">
      <c r="A13" s="13" t="s">
        <v>14</v>
      </c>
      <c r="B13" s="2" t="s">
        <v>56</v>
      </c>
      <c r="C13" s="16" t="s">
        <v>122</v>
      </c>
      <c r="D13" s="5" t="s">
        <v>85</v>
      </c>
      <c r="E13" s="6"/>
      <c r="F13" s="5" t="s">
        <v>22</v>
      </c>
      <c r="G13" s="39"/>
      <c r="H13" s="28">
        <v>32000</v>
      </c>
      <c r="I13" s="29"/>
      <c r="J13" s="30">
        <f t="shared" si="0"/>
        <v>0</v>
      </c>
      <c r="K13" s="31" t="s">
        <v>44</v>
      </c>
      <c r="L13" s="29">
        <f>H13*0.1</f>
        <v>3200</v>
      </c>
      <c r="M13" s="32">
        <f>I13*10</f>
        <v>0</v>
      </c>
      <c r="N13" s="30">
        <f t="shared" si="1"/>
        <v>0</v>
      </c>
      <c r="O13" s="14"/>
    </row>
    <row r="14" spans="1:15" x14ac:dyDescent="0.3">
      <c r="A14" s="13" t="s">
        <v>144</v>
      </c>
      <c r="B14" s="2" t="s">
        <v>57</v>
      </c>
      <c r="C14" s="16" t="s">
        <v>75</v>
      </c>
      <c r="D14" s="5" t="s">
        <v>110</v>
      </c>
      <c r="E14" s="6" t="s">
        <v>111</v>
      </c>
      <c r="F14" s="5" t="s">
        <v>44</v>
      </c>
      <c r="G14" s="39"/>
      <c r="H14" s="28">
        <v>250</v>
      </c>
      <c r="I14" s="29"/>
      <c r="J14" s="30">
        <f t="shared" si="0"/>
        <v>0</v>
      </c>
      <c r="K14" s="31" t="s">
        <v>44</v>
      </c>
      <c r="L14" s="29">
        <f t="shared" ref="L14:M15" si="3">H14*1</f>
        <v>250</v>
      </c>
      <c r="M14" s="32">
        <f t="shared" si="3"/>
        <v>0</v>
      </c>
      <c r="N14" s="30">
        <f t="shared" si="1"/>
        <v>0</v>
      </c>
      <c r="O14" s="14"/>
    </row>
    <row r="15" spans="1:15" x14ac:dyDescent="0.3">
      <c r="A15" s="13" t="s">
        <v>15</v>
      </c>
      <c r="B15" s="2" t="s">
        <v>58</v>
      </c>
      <c r="C15" s="16" t="s">
        <v>74</v>
      </c>
      <c r="D15" s="5" t="s">
        <v>109</v>
      </c>
      <c r="E15" s="6" t="s">
        <v>112</v>
      </c>
      <c r="F15" s="5" t="s">
        <v>44</v>
      </c>
      <c r="G15" s="39"/>
      <c r="H15" s="28">
        <v>200</v>
      </c>
      <c r="I15" s="29"/>
      <c r="J15" s="30">
        <f t="shared" si="0"/>
        <v>0</v>
      </c>
      <c r="K15" s="31" t="s">
        <v>44</v>
      </c>
      <c r="L15" s="29">
        <f t="shared" si="3"/>
        <v>200</v>
      </c>
      <c r="M15" s="32">
        <f t="shared" si="3"/>
        <v>0</v>
      </c>
      <c r="N15" s="30">
        <f t="shared" si="1"/>
        <v>0</v>
      </c>
      <c r="O15" s="14"/>
    </row>
    <row r="16" spans="1:15" x14ac:dyDescent="0.3">
      <c r="A16" s="13" t="s">
        <v>16</v>
      </c>
      <c r="B16" s="2" t="s">
        <v>132</v>
      </c>
      <c r="C16" s="16" t="s">
        <v>76</v>
      </c>
      <c r="D16" s="5" t="s">
        <v>89</v>
      </c>
      <c r="E16" s="6"/>
      <c r="F16" s="5" t="s">
        <v>22</v>
      </c>
      <c r="G16" s="39"/>
      <c r="H16" s="28">
        <v>1900</v>
      </c>
      <c r="I16" s="29"/>
      <c r="J16" s="30">
        <f t="shared" si="0"/>
        <v>0</v>
      </c>
      <c r="K16" s="31" t="s">
        <v>44</v>
      </c>
      <c r="L16" s="29">
        <f>H16*0.27</f>
        <v>513</v>
      </c>
      <c r="M16" s="32">
        <f>I16*3.7037</f>
        <v>0</v>
      </c>
      <c r="N16" s="30">
        <f t="shared" si="1"/>
        <v>0</v>
      </c>
      <c r="O16" s="14"/>
    </row>
    <row r="17" spans="1:15" x14ac:dyDescent="0.3">
      <c r="A17" s="13" t="s">
        <v>17</v>
      </c>
      <c r="B17" s="2" t="s">
        <v>59</v>
      </c>
      <c r="C17" s="16" t="s">
        <v>77</v>
      </c>
      <c r="D17" s="5" t="s">
        <v>143</v>
      </c>
      <c r="E17" s="6" t="s">
        <v>133</v>
      </c>
      <c r="F17" s="5" t="s">
        <v>44</v>
      </c>
      <c r="G17" s="39"/>
      <c r="H17" s="28">
        <v>20</v>
      </c>
      <c r="I17" s="29"/>
      <c r="J17" s="30">
        <f t="shared" si="0"/>
        <v>0</v>
      </c>
      <c r="K17" s="31" t="s">
        <v>44</v>
      </c>
      <c r="L17" s="29">
        <f>H17*1</f>
        <v>20</v>
      </c>
      <c r="M17" s="32">
        <f>I17*1</f>
        <v>0</v>
      </c>
      <c r="N17" s="30">
        <f t="shared" si="1"/>
        <v>0</v>
      </c>
      <c r="O17" s="14"/>
    </row>
    <row r="18" spans="1:15" x14ac:dyDescent="0.3">
      <c r="A18" s="13" t="s">
        <v>18</v>
      </c>
      <c r="B18" s="2" t="s">
        <v>60</v>
      </c>
      <c r="C18" s="16" t="s">
        <v>70</v>
      </c>
      <c r="D18" s="5" t="s">
        <v>87</v>
      </c>
      <c r="E18" s="6" t="s">
        <v>103</v>
      </c>
      <c r="F18" s="5" t="s">
        <v>22</v>
      </c>
      <c r="G18" s="39"/>
      <c r="H18" s="28">
        <v>120</v>
      </c>
      <c r="I18" s="29"/>
      <c r="J18" s="30">
        <f t="shared" si="0"/>
        <v>0</v>
      </c>
      <c r="K18" s="31" t="s">
        <v>44</v>
      </c>
      <c r="L18" s="29">
        <f>H18*0.15</f>
        <v>18</v>
      </c>
      <c r="M18" s="32">
        <f>I18*6.666</f>
        <v>0</v>
      </c>
      <c r="N18" s="30">
        <f t="shared" si="1"/>
        <v>0</v>
      </c>
      <c r="O18" s="14"/>
    </row>
    <row r="19" spans="1:15" x14ac:dyDescent="0.3">
      <c r="A19" s="13" t="s">
        <v>19</v>
      </c>
      <c r="B19" s="2" t="s">
        <v>61</v>
      </c>
      <c r="C19" s="16" t="s">
        <v>113</v>
      </c>
      <c r="D19" s="5" t="s">
        <v>90</v>
      </c>
      <c r="E19" s="6"/>
      <c r="F19" s="5" t="s">
        <v>22</v>
      </c>
      <c r="G19" s="39"/>
      <c r="H19" s="28">
        <v>150</v>
      </c>
      <c r="I19" s="29"/>
      <c r="J19" s="30">
        <f t="shared" si="0"/>
        <v>0</v>
      </c>
      <c r="K19" s="31" t="s">
        <v>44</v>
      </c>
      <c r="L19" s="29">
        <f>H19*0.18</f>
        <v>27</v>
      </c>
      <c r="M19" s="32">
        <f>I19*5.555</f>
        <v>0</v>
      </c>
      <c r="N19" s="30">
        <f t="shared" si="1"/>
        <v>0</v>
      </c>
      <c r="O19" s="14"/>
    </row>
    <row r="20" spans="1:15" x14ac:dyDescent="0.3">
      <c r="A20" s="13" t="s">
        <v>20</v>
      </c>
      <c r="B20" s="2" t="s">
        <v>62</v>
      </c>
      <c r="C20" s="16" t="s">
        <v>123</v>
      </c>
      <c r="D20" s="5" t="s">
        <v>91</v>
      </c>
      <c r="E20" s="6"/>
      <c r="F20" s="5" t="s">
        <v>22</v>
      </c>
      <c r="G20" s="39"/>
      <c r="H20" s="28">
        <v>500</v>
      </c>
      <c r="I20" s="29"/>
      <c r="J20" s="30">
        <f t="shared" si="0"/>
        <v>0</v>
      </c>
      <c r="K20" s="31" t="s">
        <v>44</v>
      </c>
      <c r="L20" s="29">
        <f>H20*0.25</f>
        <v>125</v>
      </c>
      <c r="M20" s="32">
        <f>I20*4</f>
        <v>0</v>
      </c>
      <c r="N20" s="30">
        <f t="shared" si="1"/>
        <v>0</v>
      </c>
      <c r="O20" s="14"/>
    </row>
    <row r="21" spans="1:15" x14ac:dyDescent="0.3">
      <c r="A21" s="13" t="s">
        <v>21</v>
      </c>
      <c r="B21" s="2" t="s">
        <v>63</v>
      </c>
      <c r="C21" s="18" t="s">
        <v>134</v>
      </c>
      <c r="D21" s="5" t="s">
        <v>88</v>
      </c>
      <c r="E21" s="6"/>
      <c r="F21" s="5" t="s">
        <v>44</v>
      </c>
      <c r="G21" s="41"/>
      <c r="H21" s="28">
        <v>1900</v>
      </c>
      <c r="I21" s="29"/>
      <c r="J21" s="30">
        <f t="shared" si="0"/>
        <v>0</v>
      </c>
      <c r="K21" s="31" t="s">
        <v>44</v>
      </c>
      <c r="L21" s="29">
        <f>H21*1</f>
        <v>1900</v>
      </c>
      <c r="M21" s="32">
        <f>I21*1</f>
        <v>0</v>
      </c>
      <c r="N21" s="30">
        <f t="shared" si="1"/>
        <v>0</v>
      </c>
      <c r="O21" s="14"/>
    </row>
    <row r="22" spans="1:15" x14ac:dyDescent="0.3">
      <c r="A22" s="13" t="s">
        <v>23</v>
      </c>
      <c r="B22" s="2" t="s">
        <v>135</v>
      </c>
      <c r="C22" s="16" t="s">
        <v>136</v>
      </c>
      <c r="D22" s="5" t="s">
        <v>137</v>
      </c>
      <c r="E22" s="6" t="s">
        <v>103</v>
      </c>
      <c r="F22" s="5" t="s">
        <v>22</v>
      </c>
      <c r="G22" s="39"/>
      <c r="H22" s="28">
        <v>700</v>
      </c>
      <c r="I22" s="29"/>
      <c r="J22" s="30">
        <f t="shared" si="0"/>
        <v>0</v>
      </c>
      <c r="K22" s="31" t="s">
        <v>44</v>
      </c>
      <c r="L22" s="29">
        <f>H22*0.4</f>
        <v>280</v>
      </c>
      <c r="M22" s="32">
        <f>I22*2.5</f>
        <v>0</v>
      </c>
      <c r="N22" s="30">
        <f t="shared" si="1"/>
        <v>0</v>
      </c>
      <c r="O22" s="14"/>
    </row>
    <row r="23" spans="1:15" x14ac:dyDescent="0.3">
      <c r="A23" s="13" t="s">
        <v>24</v>
      </c>
      <c r="B23" s="2" t="s">
        <v>41</v>
      </c>
      <c r="C23" s="16" t="s">
        <v>78</v>
      </c>
      <c r="D23" s="5" t="s">
        <v>92</v>
      </c>
      <c r="E23" s="6"/>
      <c r="F23" s="5" t="s">
        <v>22</v>
      </c>
      <c r="G23" s="39"/>
      <c r="H23" s="28">
        <v>2600</v>
      </c>
      <c r="I23" s="29"/>
      <c r="J23" s="30">
        <f t="shared" si="0"/>
        <v>0</v>
      </c>
      <c r="K23" s="31" t="s">
        <v>44</v>
      </c>
      <c r="L23" s="29">
        <f>H23*0.18</f>
        <v>468</v>
      </c>
      <c r="M23" s="32">
        <f>I23*5.5555</f>
        <v>0</v>
      </c>
      <c r="N23" s="30">
        <f t="shared" si="1"/>
        <v>0</v>
      </c>
      <c r="O23" s="14"/>
    </row>
    <row r="24" spans="1:15" x14ac:dyDescent="0.3">
      <c r="A24" s="13" t="s">
        <v>25</v>
      </c>
      <c r="B24" s="2" t="s">
        <v>64</v>
      </c>
      <c r="C24" s="16" t="s">
        <v>79</v>
      </c>
      <c r="D24" s="5" t="s">
        <v>138</v>
      </c>
      <c r="E24" s="6" t="s">
        <v>103</v>
      </c>
      <c r="F24" s="5" t="s">
        <v>22</v>
      </c>
      <c r="G24" s="39"/>
      <c r="H24" s="28">
        <v>700</v>
      </c>
      <c r="I24" s="29"/>
      <c r="J24" s="30">
        <f t="shared" si="0"/>
        <v>0</v>
      </c>
      <c r="K24" s="31" t="s">
        <v>44</v>
      </c>
      <c r="L24" s="29">
        <f>H24*0.15</f>
        <v>105</v>
      </c>
      <c r="M24" s="32">
        <f>I24*6.666</f>
        <v>0</v>
      </c>
      <c r="N24" s="30">
        <f t="shared" si="1"/>
        <v>0</v>
      </c>
      <c r="O24" s="14"/>
    </row>
    <row r="25" spans="1:15" x14ac:dyDescent="0.3">
      <c r="A25" s="13" t="s">
        <v>26</v>
      </c>
      <c r="B25" s="2" t="s">
        <v>65</v>
      </c>
      <c r="C25" s="16" t="s">
        <v>79</v>
      </c>
      <c r="D25" s="5" t="s">
        <v>87</v>
      </c>
      <c r="E25" s="6" t="s">
        <v>103</v>
      </c>
      <c r="F25" s="5" t="s">
        <v>22</v>
      </c>
      <c r="G25" s="39"/>
      <c r="H25" s="28">
        <v>4000</v>
      </c>
      <c r="I25" s="29"/>
      <c r="J25" s="30">
        <f t="shared" si="0"/>
        <v>0</v>
      </c>
      <c r="K25" s="31" t="s">
        <v>44</v>
      </c>
      <c r="L25" s="29">
        <f>H25*0.15</f>
        <v>600</v>
      </c>
      <c r="M25" s="32">
        <f>I25*6.666</f>
        <v>0</v>
      </c>
      <c r="N25" s="30">
        <f t="shared" si="1"/>
        <v>0</v>
      </c>
      <c r="O25" s="14"/>
    </row>
    <row r="26" spans="1:15" x14ac:dyDescent="0.3">
      <c r="A26" s="13" t="s">
        <v>27</v>
      </c>
      <c r="B26" s="2" t="s">
        <v>65</v>
      </c>
      <c r="C26" s="16" t="s">
        <v>79</v>
      </c>
      <c r="D26" s="5" t="s">
        <v>139</v>
      </c>
      <c r="E26" s="6" t="s">
        <v>103</v>
      </c>
      <c r="F26" s="5" t="s">
        <v>22</v>
      </c>
      <c r="G26" s="39"/>
      <c r="H26" s="28">
        <v>1600</v>
      </c>
      <c r="I26" s="29"/>
      <c r="J26" s="30">
        <f t="shared" si="0"/>
        <v>0</v>
      </c>
      <c r="K26" s="31" t="s">
        <v>44</v>
      </c>
      <c r="L26" s="29">
        <f>H26*0.5</f>
        <v>800</v>
      </c>
      <c r="M26" s="32">
        <f>I26*2</f>
        <v>0</v>
      </c>
      <c r="N26" s="30">
        <f t="shared" si="1"/>
        <v>0</v>
      </c>
      <c r="O26" s="14"/>
    </row>
    <row r="27" spans="1:15" x14ac:dyDescent="0.3">
      <c r="A27" s="13" t="s">
        <v>28</v>
      </c>
      <c r="B27" s="2" t="s">
        <v>66</v>
      </c>
      <c r="C27" s="16" t="s">
        <v>124</v>
      </c>
      <c r="D27" s="5" t="s">
        <v>93</v>
      </c>
      <c r="E27" s="6"/>
      <c r="F27" s="5" t="s">
        <v>22</v>
      </c>
      <c r="G27" s="39"/>
      <c r="H27" s="28">
        <v>1200</v>
      </c>
      <c r="I27" s="29"/>
      <c r="J27" s="30">
        <f t="shared" si="0"/>
        <v>0</v>
      </c>
      <c r="K27" s="31" t="s">
        <v>125</v>
      </c>
      <c r="L27" s="29">
        <f>H27*0.4</f>
        <v>480</v>
      </c>
      <c r="M27" s="32">
        <f>I27*2.5</f>
        <v>0</v>
      </c>
      <c r="N27" s="30">
        <f t="shared" si="1"/>
        <v>0</v>
      </c>
      <c r="O27" s="14"/>
    </row>
    <row r="28" spans="1:15" x14ac:dyDescent="0.3">
      <c r="A28" s="13" t="s">
        <v>29</v>
      </c>
      <c r="B28" s="2" t="s">
        <v>45</v>
      </c>
      <c r="C28" s="16" t="s">
        <v>140</v>
      </c>
      <c r="D28" s="5" t="s">
        <v>95</v>
      </c>
      <c r="E28" s="6"/>
      <c r="F28" s="5" t="s">
        <v>22</v>
      </c>
      <c r="G28" s="39"/>
      <c r="H28" s="28">
        <v>8000</v>
      </c>
      <c r="I28" s="29"/>
      <c r="J28" s="30">
        <f t="shared" si="0"/>
        <v>0</v>
      </c>
      <c r="K28" s="31" t="s">
        <v>125</v>
      </c>
      <c r="L28" s="29">
        <f>H28*10</f>
        <v>80000</v>
      </c>
      <c r="M28" s="32">
        <f>I28/10</f>
        <v>0</v>
      </c>
      <c r="N28" s="30">
        <f t="shared" si="1"/>
        <v>0</v>
      </c>
      <c r="O28" s="14"/>
    </row>
    <row r="29" spans="1:15" x14ac:dyDescent="0.3">
      <c r="A29" s="13" t="s">
        <v>30</v>
      </c>
      <c r="B29" s="2" t="s">
        <v>141</v>
      </c>
      <c r="C29" s="16" t="s">
        <v>77</v>
      </c>
      <c r="D29" s="5" t="s">
        <v>94</v>
      </c>
      <c r="E29" s="6"/>
      <c r="F29" s="5" t="s">
        <v>22</v>
      </c>
      <c r="G29" s="39"/>
      <c r="H29" s="28">
        <v>2800</v>
      </c>
      <c r="I29" s="29"/>
      <c r="J29" s="30">
        <f t="shared" si="0"/>
        <v>0</v>
      </c>
      <c r="K29" s="31" t="s">
        <v>125</v>
      </c>
      <c r="L29" s="29">
        <f>H29*0.5</f>
        <v>1400</v>
      </c>
      <c r="M29" s="32">
        <f>I29*2</f>
        <v>0</v>
      </c>
      <c r="N29" s="30">
        <f t="shared" si="1"/>
        <v>0</v>
      </c>
      <c r="O29" s="14"/>
    </row>
    <row r="30" spans="1:15" x14ac:dyDescent="0.3">
      <c r="A30" s="13" t="s">
        <v>145</v>
      </c>
      <c r="B30" s="2" t="s">
        <v>142</v>
      </c>
      <c r="C30" s="16" t="s">
        <v>80</v>
      </c>
      <c r="D30" s="5" t="s">
        <v>95</v>
      </c>
      <c r="E30" s="6"/>
      <c r="F30" s="5" t="s">
        <v>22</v>
      </c>
      <c r="G30" s="39"/>
      <c r="H30" s="28">
        <v>1500</v>
      </c>
      <c r="I30" s="29"/>
      <c r="J30" s="30">
        <f t="shared" si="0"/>
        <v>0</v>
      </c>
      <c r="K30" s="31" t="s">
        <v>125</v>
      </c>
      <c r="L30" s="29">
        <f>H30*1</f>
        <v>1500</v>
      </c>
      <c r="M30" s="32">
        <f>I30*1</f>
        <v>0</v>
      </c>
      <c r="N30" s="30">
        <f t="shared" si="1"/>
        <v>0</v>
      </c>
      <c r="O30" s="14"/>
    </row>
    <row r="31" spans="1:15" x14ac:dyDescent="0.3">
      <c r="A31" s="13" t="s">
        <v>31</v>
      </c>
      <c r="B31" s="2" t="s">
        <v>67</v>
      </c>
      <c r="C31" s="16" t="s">
        <v>81</v>
      </c>
      <c r="D31" s="5" t="s">
        <v>94</v>
      </c>
      <c r="E31" s="6"/>
      <c r="F31" s="5" t="s">
        <v>22</v>
      </c>
      <c r="G31" s="39"/>
      <c r="H31" s="28">
        <v>2500</v>
      </c>
      <c r="I31" s="29"/>
      <c r="J31" s="30">
        <f t="shared" si="0"/>
        <v>0</v>
      </c>
      <c r="K31" s="31" t="s">
        <v>125</v>
      </c>
      <c r="L31" s="29">
        <f>H31*0.5</f>
        <v>1250</v>
      </c>
      <c r="M31" s="32">
        <f>I31*2</f>
        <v>0</v>
      </c>
      <c r="N31" s="30">
        <f t="shared" si="1"/>
        <v>0</v>
      </c>
      <c r="O31" s="14"/>
    </row>
    <row r="32" spans="1:15" x14ac:dyDescent="0.3">
      <c r="A32" s="13" t="s">
        <v>32</v>
      </c>
      <c r="B32" s="2" t="s">
        <v>68</v>
      </c>
      <c r="C32" s="16" t="s">
        <v>80</v>
      </c>
      <c r="D32" s="5" t="s">
        <v>95</v>
      </c>
      <c r="E32" s="6"/>
      <c r="F32" s="5" t="s">
        <v>22</v>
      </c>
      <c r="G32" s="39"/>
      <c r="H32" s="28">
        <v>1500</v>
      </c>
      <c r="I32" s="29"/>
      <c r="J32" s="30">
        <f t="shared" si="0"/>
        <v>0</v>
      </c>
      <c r="K32" s="31" t="s">
        <v>125</v>
      </c>
      <c r="L32" s="29">
        <f>H32*1</f>
        <v>1500</v>
      </c>
      <c r="M32" s="32">
        <f>I32*1</f>
        <v>0</v>
      </c>
      <c r="N32" s="30">
        <f t="shared" si="1"/>
        <v>0</v>
      </c>
      <c r="O32" s="14"/>
    </row>
    <row r="33" spans="1:15" x14ac:dyDescent="0.3">
      <c r="A33" s="13" t="s">
        <v>33</v>
      </c>
      <c r="B33" s="2" t="s">
        <v>43</v>
      </c>
      <c r="C33" s="16" t="s">
        <v>82</v>
      </c>
      <c r="D33" s="5" t="s">
        <v>96</v>
      </c>
      <c r="E33" s="6"/>
      <c r="F33" s="5" t="s">
        <v>22</v>
      </c>
      <c r="G33" s="39"/>
      <c r="H33" s="28">
        <v>1600</v>
      </c>
      <c r="I33" s="29"/>
      <c r="J33" s="30">
        <f t="shared" si="0"/>
        <v>0</v>
      </c>
      <c r="K33" s="31" t="s">
        <v>44</v>
      </c>
      <c r="L33" s="29">
        <f>H33*0.35</f>
        <v>560</v>
      </c>
      <c r="M33" s="32">
        <f>I33*2.857</f>
        <v>0</v>
      </c>
      <c r="N33" s="30">
        <f t="shared" si="1"/>
        <v>0</v>
      </c>
      <c r="O33" s="14"/>
    </row>
    <row r="34" spans="1:15" x14ac:dyDescent="0.3">
      <c r="A34" s="13" t="s">
        <v>34</v>
      </c>
      <c r="B34" s="4" t="s">
        <v>42</v>
      </c>
      <c r="C34" s="16" t="s">
        <v>83</v>
      </c>
      <c r="D34" s="5" t="s">
        <v>97</v>
      </c>
      <c r="E34" s="6"/>
      <c r="F34" s="5" t="s">
        <v>22</v>
      </c>
      <c r="G34" s="39"/>
      <c r="H34" s="28">
        <v>16000</v>
      </c>
      <c r="I34" s="29"/>
      <c r="J34" s="30">
        <f t="shared" si="0"/>
        <v>0</v>
      </c>
      <c r="K34" s="31" t="s">
        <v>44</v>
      </c>
      <c r="L34" s="29">
        <f>H34*0.01</f>
        <v>160</v>
      </c>
      <c r="M34" s="32">
        <f>I34*100</f>
        <v>0</v>
      </c>
      <c r="N34" s="30">
        <f t="shared" si="1"/>
        <v>0</v>
      </c>
      <c r="O34" s="14"/>
    </row>
    <row r="35" spans="1:15" x14ac:dyDescent="0.3">
      <c r="A35" s="13" t="s">
        <v>35</v>
      </c>
      <c r="B35" s="2" t="s">
        <v>69</v>
      </c>
      <c r="C35" s="16" t="s">
        <v>80</v>
      </c>
      <c r="D35" s="5" t="s">
        <v>98</v>
      </c>
      <c r="E35" s="6"/>
      <c r="F35" s="5" t="s">
        <v>22</v>
      </c>
      <c r="G35" s="39"/>
      <c r="H35" s="28">
        <v>200</v>
      </c>
      <c r="I35" s="29"/>
      <c r="J35" s="30">
        <f t="shared" si="0"/>
        <v>0</v>
      </c>
      <c r="K35" s="31" t="s">
        <v>125</v>
      </c>
      <c r="L35" s="29">
        <f>H35*1</f>
        <v>200</v>
      </c>
      <c r="M35" s="32">
        <f>I35*1</f>
        <v>0</v>
      </c>
      <c r="N35" s="30">
        <f t="shared" si="1"/>
        <v>0</v>
      </c>
      <c r="O35" s="14"/>
    </row>
    <row r="36" spans="1:15" ht="27.6" x14ac:dyDescent="0.3">
      <c r="A36" s="13" t="s">
        <v>36</v>
      </c>
      <c r="B36" s="3" t="s">
        <v>117</v>
      </c>
      <c r="C36" s="15" t="s">
        <v>118</v>
      </c>
      <c r="D36" s="6" t="s">
        <v>94</v>
      </c>
      <c r="E36" s="6"/>
      <c r="F36" s="6" t="s">
        <v>22</v>
      </c>
      <c r="G36" s="38"/>
      <c r="H36" s="28">
        <v>1200</v>
      </c>
      <c r="I36" s="29"/>
      <c r="J36" s="30">
        <f t="shared" si="0"/>
        <v>0</v>
      </c>
      <c r="K36" s="31" t="s">
        <v>125</v>
      </c>
      <c r="L36" s="29">
        <f>H36*0.5</f>
        <v>600</v>
      </c>
      <c r="M36" s="32">
        <f>I36*2</f>
        <v>0</v>
      </c>
      <c r="N36" s="30">
        <f t="shared" si="1"/>
        <v>0</v>
      </c>
      <c r="O36" s="14"/>
    </row>
    <row r="37" spans="1:15" x14ac:dyDescent="0.3">
      <c r="A37" s="13" t="s">
        <v>37</v>
      </c>
      <c r="B37" s="3" t="s">
        <v>107</v>
      </c>
      <c r="C37" s="15" t="s">
        <v>106</v>
      </c>
      <c r="D37" s="6" t="s">
        <v>105</v>
      </c>
      <c r="E37" s="6"/>
      <c r="F37" s="6" t="s">
        <v>22</v>
      </c>
      <c r="G37" s="38"/>
      <c r="H37" s="28">
        <v>360</v>
      </c>
      <c r="I37" s="29"/>
      <c r="J37" s="30">
        <f t="shared" si="0"/>
        <v>0</v>
      </c>
      <c r="K37" s="31" t="s">
        <v>44</v>
      </c>
      <c r="L37" s="29">
        <f>H37*0.45</f>
        <v>162</v>
      </c>
      <c r="M37" s="32">
        <f>I37*2.2222</f>
        <v>0</v>
      </c>
      <c r="N37" s="30">
        <f t="shared" si="1"/>
        <v>0</v>
      </c>
      <c r="O37" s="14"/>
    </row>
    <row r="38" spans="1:15" x14ac:dyDescent="0.3">
      <c r="A38" s="13" t="s">
        <v>38</v>
      </c>
      <c r="B38" s="3" t="s">
        <v>115</v>
      </c>
      <c r="C38" s="15" t="s">
        <v>119</v>
      </c>
      <c r="D38" s="6" t="s">
        <v>114</v>
      </c>
      <c r="E38" s="6" t="s">
        <v>104</v>
      </c>
      <c r="F38" s="6" t="s">
        <v>22</v>
      </c>
      <c r="G38" s="38"/>
      <c r="H38" s="28">
        <v>720</v>
      </c>
      <c r="I38" s="29"/>
      <c r="J38" s="30">
        <f t="shared" si="0"/>
        <v>0</v>
      </c>
      <c r="K38" s="31" t="s">
        <v>125</v>
      </c>
      <c r="L38" s="29">
        <f>H38*1</f>
        <v>720</v>
      </c>
      <c r="M38" s="32">
        <f>I38*1</f>
        <v>0</v>
      </c>
      <c r="N38" s="30">
        <f t="shared" si="1"/>
        <v>0</v>
      </c>
      <c r="O38" s="14"/>
    </row>
    <row r="39" spans="1:15" x14ac:dyDescent="0.3">
      <c r="A39" s="13" t="s">
        <v>39</v>
      </c>
      <c r="B39" s="7" t="s">
        <v>116</v>
      </c>
      <c r="C39" s="17" t="s">
        <v>119</v>
      </c>
      <c r="D39" s="8" t="s">
        <v>114</v>
      </c>
      <c r="E39" s="8" t="s">
        <v>104</v>
      </c>
      <c r="F39" s="8" t="s">
        <v>22</v>
      </c>
      <c r="G39" s="40"/>
      <c r="H39" s="33">
        <v>1000</v>
      </c>
      <c r="I39" s="34"/>
      <c r="J39" s="35">
        <f t="shared" si="0"/>
        <v>0</v>
      </c>
      <c r="K39" s="36" t="s">
        <v>125</v>
      </c>
      <c r="L39" s="34">
        <f>H39*1</f>
        <v>1000</v>
      </c>
      <c r="M39" s="37">
        <f>I39*1</f>
        <v>0</v>
      </c>
      <c r="N39" s="35">
        <f t="shared" si="1"/>
        <v>0</v>
      </c>
      <c r="O39" s="14"/>
    </row>
    <row r="40" spans="1:15" ht="15.6" x14ac:dyDescent="0.3">
      <c r="A40" s="19"/>
      <c r="B40" s="20" t="s">
        <v>1</v>
      </c>
      <c r="C40" s="20"/>
      <c r="D40" s="20"/>
      <c r="E40" s="20"/>
      <c r="F40" s="20"/>
      <c r="G40" s="20"/>
      <c r="H40" s="21"/>
      <c r="I40" s="21"/>
      <c r="J40" s="22">
        <f>SUM(J3:J39)</f>
        <v>0</v>
      </c>
      <c r="K40" s="48"/>
      <c r="L40" s="48"/>
      <c r="M40" s="48"/>
      <c r="N40" s="23">
        <f>SUM(N3:N39)</f>
        <v>0</v>
      </c>
      <c r="O40" s="14"/>
    </row>
    <row r="41" spans="1:1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5" ht="15.6" x14ac:dyDescent="0.3">
      <c r="B42" s="26"/>
      <c r="C42" s="46" t="s">
        <v>150</v>
      </c>
      <c r="D42" s="1"/>
      <c r="E42" s="1"/>
      <c r="F42" s="1"/>
      <c r="G42" s="1"/>
      <c r="H42" s="1"/>
      <c r="K42" s="1"/>
      <c r="L42" s="24"/>
    </row>
    <row r="43" spans="1:15" ht="15.6" x14ac:dyDescent="0.3">
      <c r="B43" s="27"/>
      <c r="C43" s="46" t="s">
        <v>151</v>
      </c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3">
      <c r="B44" s="9"/>
      <c r="C44" s="47" t="s">
        <v>153</v>
      </c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3">
      <c r="B45" s="9"/>
      <c r="C45" s="47" t="s">
        <v>152</v>
      </c>
    </row>
    <row r="46" spans="1:15" x14ac:dyDescent="0.3">
      <c r="B46" s="9"/>
      <c r="C46" s="9"/>
    </row>
    <row r="47" spans="1:15" x14ac:dyDescent="0.3">
      <c r="B47" s="9"/>
      <c r="C47" s="9"/>
    </row>
    <row r="48" spans="1:15" x14ac:dyDescent="0.3">
      <c r="B48" s="9"/>
      <c r="C48" s="9"/>
    </row>
    <row r="49" spans="2:3" x14ac:dyDescent="0.3">
      <c r="B49" s="10"/>
      <c r="C49" s="9"/>
    </row>
    <row r="50" spans="2:3" x14ac:dyDescent="0.3">
      <c r="B50" s="10"/>
      <c r="C50" s="9"/>
    </row>
    <row r="51" spans="2:3" x14ac:dyDescent="0.3">
      <c r="B51" s="10"/>
      <c r="C51" s="9"/>
    </row>
    <row r="52" spans="2:3" x14ac:dyDescent="0.3">
      <c r="B52" s="10"/>
      <c r="C52" s="9"/>
    </row>
    <row r="53" spans="2:3" x14ac:dyDescent="0.3">
      <c r="B53" s="10"/>
      <c r="C53" s="9"/>
    </row>
    <row r="54" spans="2:3" x14ac:dyDescent="0.3">
      <c r="B54" s="9"/>
      <c r="C54" s="9"/>
    </row>
    <row r="55" spans="2:3" x14ac:dyDescent="0.3">
      <c r="B55" s="11"/>
      <c r="C55" s="25"/>
    </row>
    <row r="56" spans="2:3" x14ac:dyDescent="0.3">
      <c r="B56" s="11"/>
      <c r="C56" s="9"/>
    </row>
    <row r="57" spans="2:3" x14ac:dyDescent="0.3">
      <c r="B57" s="10"/>
      <c r="C57" s="9"/>
    </row>
    <row r="58" spans="2:3" x14ac:dyDescent="0.3">
      <c r="B58" s="10"/>
      <c r="C58" s="9"/>
    </row>
    <row r="59" spans="2:3" x14ac:dyDescent="0.3">
      <c r="B59" s="11"/>
      <c r="C59" s="9"/>
    </row>
    <row r="60" spans="2:3" x14ac:dyDescent="0.3">
      <c r="B60" s="10"/>
      <c r="C60" s="9"/>
    </row>
    <row r="61" spans="2:3" x14ac:dyDescent="0.3">
      <c r="B61" s="10"/>
      <c r="C61" s="9"/>
    </row>
    <row r="62" spans="2:3" x14ac:dyDescent="0.3">
      <c r="B62" s="11"/>
      <c r="C62" s="9"/>
    </row>
    <row r="63" spans="2:3" x14ac:dyDescent="0.3">
      <c r="B63" s="9"/>
      <c r="C63" s="9"/>
    </row>
    <row r="64" spans="2:3" x14ac:dyDescent="0.3">
      <c r="B64" s="10"/>
      <c r="C64" s="9"/>
    </row>
    <row r="65" spans="2:3" x14ac:dyDescent="0.3">
      <c r="B65" s="11"/>
      <c r="C65" s="9"/>
    </row>
    <row r="66" spans="2:3" x14ac:dyDescent="0.3">
      <c r="B66" s="10"/>
      <c r="C66" s="9"/>
    </row>
    <row r="67" spans="2:3" x14ac:dyDescent="0.3">
      <c r="B67" s="10"/>
      <c r="C67" s="9"/>
    </row>
    <row r="68" spans="2:3" x14ac:dyDescent="0.3">
      <c r="B68" s="11"/>
      <c r="C68" s="9"/>
    </row>
    <row r="69" spans="2:3" x14ac:dyDescent="0.3">
      <c r="B69" s="9"/>
      <c r="C69" s="9"/>
    </row>
    <row r="70" spans="2:3" x14ac:dyDescent="0.3">
      <c r="B70" s="10"/>
      <c r="C70" s="9"/>
    </row>
    <row r="71" spans="2:3" x14ac:dyDescent="0.3">
      <c r="B71" s="12"/>
    </row>
    <row r="72" spans="2:3" x14ac:dyDescent="0.3">
      <c r="B72" s="10"/>
    </row>
    <row r="73" spans="2:3" x14ac:dyDescent="0.3">
      <c r="B73" s="10"/>
    </row>
  </sheetData>
  <mergeCells count="1">
    <mergeCell ref="K40:M40"/>
  </mergeCells>
  <phoneticPr fontId="7" type="noConversion"/>
  <pageMargins left="0.7" right="0.7" top="0.75" bottom="0.75" header="0.3" footer="0.3"/>
  <pageSetup paperSize="9" scale="63" fitToHeight="0" orientation="landscape" horizontalDpi="300" verticalDpi="300" r:id="rId1"/>
  <headerFooter>
    <oddHeader xml:space="preserve">&amp;L&amp;"-,Pogrubiony"Załącznik nr 1  do wniosku 04/OG/2021
</oddHeader>
  </headerFooter>
  <ignoredErrors>
    <ignoredError sqref="L9 L30 L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Gołyga</dc:creator>
  <cp:lastModifiedBy>Bąbol, Beata</cp:lastModifiedBy>
  <cp:lastPrinted>2019-03-13T07:50:33Z</cp:lastPrinted>
  <dcterms:created xsi:type="dcterms:W3CDTF">2018-01-24T11:04:50Z</dcterms:created>
  <dcterms:modified xsi:type="dcterms:W3CDTF">2023-02-27T13:03:04Z</dcterms:modified>
</cp:coreProperties>
</file>