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.spalik\AppData\Local\Microsoft\Windows\INetCache\Content.Outlook\TWESX87L\"/>
    </mc:Choice>
  </mc:AlternateContent>
  <workbookProtection workbookAlgorithmName="SHA-512" workbookHashValue="j5YZs9KXWS1SNJmAmOBKZqHESJIl3YTUuLS424VlHGmmRHR/M0VbBHTA0bUAkSgx6kGJ6rwODUmJ5i5nuTZNow==" workbookSaltValue="OYMKOCj62B0FSU/eqw0K6g==" workbookSpinCount="100000" lockStructure="1"/>
  <bookViews>
    <workbookView xWindow="0" yWindow="0" windowWidth="28800" windowHeight="12324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" i="1"/>
  <c r="K50" i="1" l="1"/>
  <c r="I28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<sst xmlns="http://schemas.openxmlformats.org/spreadsheetml/2006/main" count="257" uniqueCount="161">
  <si>
    <t>Asortyment</t>
  </si>
  <si>
    <t>RAZEM</t>
  </si>
  <si>
    <t>LP</t>
  </si>
  <si>
    <t>Preferowany producent</t>
  </si>
  <si>
    <t>Preferowana gramatura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</si>
  <si>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</si>
  <si>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</si>
  <si>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</si>
  <si>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</si>
  <si>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</si>
  <si>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</si>
  <si>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</si>
  <si>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</si>
  <si>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</si>
  <si>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</si>
  <si>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</si>
  <si>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</si>
  <si>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</si>
  <si>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</si>
  <si>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</si>
  <si>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</si>
  <si>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</si>
  <si>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</si>
  <si>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</si>
  <si>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</si>
  <si>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</si>
  <si>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</si>
  <si>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</si>
  <si>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</si>
  <si>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</si>
  <si>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</si>
  <si>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</si>
  <si>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</si>
  <si>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</si>
  <si>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</si>
  <si>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</si>
  <si>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</si>
  <si>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</si>
  <si>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</si>
  <si>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</si>
  <si>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</si>
  <si>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</si>
  <si>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</si>
  <si>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</si>
  <si>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</si>
  <si>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</si>
  <si>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</si>
  <si>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</si>
  <si>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</si>
  <si>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Serek wiejski</t>
  </si>
  <si>
    <t>Jogurt naturalny</t>
  </si>
  <si>
    <t>Śmietanka jednorazowa</t>
  </si>
  <si>
    <t>Mleko zagęszczone</t>
  </si>
  <si>
    <t>kg</t>
  </si>
  <si>
    <t>Śmietana 18%</t>
  </si>
  <si>
    <t>Szacunkowa ilość  w kg/litrach w skali 24 miesięcy</t>
  </si>
  <si>
    <t>Jednostka miary</t>
  </si>
  <si>
    <t>Szacunkowa ilość  w odniesieniu do jednostki miary w okresie 24 miesięcy</t>
  </si>
  <si>
    <t>44.</t>
  </si>
  <si>
    <t>45.</t>
  </si>
  <si>
    <t>Masło extra</t>
  </si>
  <si>
    <t>Masło osełkowe</t>
  </si>
  <si>
    <t>Ser topiony blok</t>
  </si>
  <si>
    <t>Ser topiony plastry</t>
  </si>
  <si>
    <t>Ser zegarek</t>
  </si>
  <si>
    <t>Serek do chleba</t>
  </si>
  <si>
    <t>Serek mój ulubiony</t>
  </si>
  <si>
    <t>Serek Danio</t>
  </si>
  <si>
    <t>Ser żółty plastry</t>
  </si>
  <si>
    <t>Ser żólty plastry</t>
  </si>
  <si>
    <t>Ser Włoszczowski blok</t>
  </si>
  <si>
    <t>Ser Salami</t>
  </si>
  <si>
    <t>Ser Gouda</t>
  </si>
  <si>
    <t>Ser Feta</t>
  </si>
  <si>
    <t xml:space="preserve"> Ser Rolada Ustrzycka </t>
  </si>
  <si>
    <t>Ser Almette</t>
  </si>
  <si>
    <t>Ser Camembert</t>
  </si>
  <si>
    <t>Ser Lazur</t>
  </si>
  <si>
    <t>Ser Gorgonzola</t>
  </si>
  <si>
    <t>Ser typu Parmezan</t>
  </si>
  <si>
    <t>Ser Mozzarella</t>
  </si>
  <si>
    <t>Twaróg półtłusty</t>
  </si>
  <si>
    <t>Jogurt Fantasia asort.</t>
  </si>
  <si>
    <t>Jogurt pitny Ale</t>
  </si>
  <si>
    <t>Jogurt owocowa wyspa</t>
  </si>
  <si>
    <t>Jogurt zbożowy</t>
  </si>
  <si>
    <t>Jogurt owocowy</t>
  </si>
  <si>
    <t>Jogurt Activia</t>
  </si>
  <si>
    <t xml:space="preserve">Kefir </t>
  </si>
  <si>
    <t>Mleko UHT 1,5-2%</t>
  </si>
  <si>
    <t>Mleko UHT 3,2%</t>
  </si>
  <si>
    <t>Mleko UHT 3,2 %</t>
  </si>
  <si>
    <t>Śmietana w sprayu</t>
  </si>
  <si>
    <t>Maślanka naturalna</t>
  </si>
  <si>
    <t>Śmietana 30 %</t>
  </si>
  <si>
    <t>Dowolny</t>
  </si>
  <si>
    <t>Hochland</t>
  </si>
  <si>
    <t>Włoszczowa/ Mlekpol/ Piątnica/ OSM Radomsko</t>
  </si>
  <si>
    <t>Włoszczowa</t>
  </si>
  <si>
    <t>SDM Wieluń</t>
  </si>
  <si>
    <t>Danone</t>
  </si>
  <si>
    <t>Włoszczowa/ Mlekpol/ OSM Radomsko</t>
  </si>
  <si>
    <t>Włoszczowa/ Mlekpol</t>
  </si>
  <si>
    <t xml:space="preserve">Włoszczowa/ Polmlek </t>
  </si>
  <si>
    <t>Włoszczowa/ Polmlek/ Mlekpol</t>
  </si>
  <si>
    <t>Mlekovita/ Arla</t>
  </si>
  <si>
    <t>Mlekpol/ Mlekovita</t>
  </si>
  <si>
    <t>Turek/ Hochland/ President</t>
  </si>
  <si>
    <t>OSM Skierniewice/ Galbani/ Bakoma</t>
  </si>
  <si>
    <t>Danone/ Polmlek</t>
  </si>
  <si>
    <t>Zott/ OSM Radomsko/ Mlekovita</t>
  </si>
  <si>
    <t>Zott/ Mlekovita</t>
  </si>
  <si>
    <t>Jogobella</t>
  </si>
  <si>
    <t>Bakoma</t>
  </si>
  <si>
    <t>OSM Radomsko/ Zott/ Włoszczowa</t>
  </si>
  <si>
    <t>Włoszczowa/ OSM Radomsko/ Mlekovita</t>
  </si>
  <si>
    <t>OSM Radomsko/ Włoszczowa/ Piątnica</t>
  </si>
  <si>
    <t>OSM Radomsko/ Polmlek</t>
  </si>
  <si>
    <t>Mlekpol/ Mlekovita/ OSM Radomsko</t>
  </si>
  <si>
    <t>Mlekpol</t>
  </si>
  <si>
    <t>Gostyń/ Mlekovita</t>
  </si>
  <si>
    <t>Bakoma /Mlekpol/ Lactalis</t>
  </si>
  <si>
    <t>Bakoma /Dr. Oetker/ Debic</t>
  </si>
  <si>
    <t>OSM Radomsko/ Włoszczowa/ Piątnica/ Mlekovita</t>
  </si>
  <si>
    <t>200 g</t>
  </si>
  <si>
    <t>100 g</t>
  </si>
  <si>
    <t>130 g</t>
  </si>
  <si>
    <t>140 g</t>
  </si>
  <si>
    <t>150 g</t>
  </si>
  <si>
    <t>1 kg</t>
  </si>
  <si>
    <t>270 g</t>
  </si>
  <si>
    <t xml:space="preserve"> 1 kg</t>
  </si>
  <si>
    <t>120-180 g</t>
  </si>
  <si>
    <t>150-170 g</t>
  </si>
  <si>
    <t>200-250 g</t>
  </si>
  <si>
    <t xml:space="preserve">110-122 g </t>
  </si>
  <si>
    <t>300-400 g</t>
  </si>
  <si>
    <t>100-180 g</t>
  </si>
  <si>
    <t>100-150 g</t>
  </si>
  <si>
    <t>500 g</t>
  </si>
  <si>
    <t>2x120 g</t>
  </si>
  <si>
    <t>400 ml</t>
  </si>
  <si>
    <t>250 g</t>
  </si>
  <si>
    <t>10 l</t>
  </si>
  <si>
    <t>0,5 l</t>
  </si>
  <si>
    <t>1 l</t>
  </si>
  <si>
    <t>200-350 g</t>
  </si>
  <si>
    <t>10 g</t>
  </si>
  <si>
    <t>250-700 g</t>
  </si>
  <si>
    <t xml:space="preserve">1 l </t>
  </si>
  <si>
    <t>Opis</t>
  </si>
  <si>
    <t>zawartość co najmniej 82 % tłuszczu</t>
  </si>
  <si>
    <t>naturalny/ ze szczypiorkiem</t>
  </si>
  <si>
    <t>asortyment smaków</t>
  </si>
  <si>
    <t>Załacznik nr 2.1  do Formularza Ofertowego</t>
  </si>
  <si>
    <t>Szczegółowy Opis Przedmiotu Zamówienia</t>
  </si>
  <si>
    <t xml:space="preserve">                                                                              Postepowanie 23-MS-PP-2019</t>
  </si>
  <si>
    <r>
      <t xml:space="preserve">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Sukcesywne dostawy nabiału do Działu Żywienia Rogowiec</t>
    </r>
  </si>
  <si>
    <t>Cena jednostkowa w odniesieniu do jednostki miary</t>
  </si>
  <si>
    <t xml:space="preserve">Cena jednostkowa netto za kg/litr </t>
  </si>
  <si>
    <t>Szacunkowa wartość netto w okresie 24 miesięcy (8x9)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</si>
</sst>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/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3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164" fontId="5" fillId="4" borderId="7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164" fontId="5" fillId="0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90" zoomScaleNormal="90" workbookViewId="0">
      <selection activeCell="H7" sqref="H7"/>
    </sheetView>
  </sheetViews>
  <sheetFormatPr defaultRowHeight="14.4" x14ac:dyDescent="0.3"/>
  <cols>
    <col min="1" max="1" width="5" customWidth="1"/>
    <col min="2" max="2" width="23.33203125" customWidth="1"/>
    <col min="3" max="3" width="39.21875" customWidth="1"/>
    <col min="4" max="4" width="14.5546875" customWidth="1"/>
    <col min="5" max="5" width="28.77734375" customWidth="1"/>
    <col min="6" max="6" width="10.44140625" customWidth="1"/>
    <col min="7" max="11" width="16.5546875" customWidth="1"/>
  </cols>
  <sheetData>
    <row r="1" spans="1:15" x14ac:dyDescent="0.3">
      <c r="B1" t="s">
        <v>154</v>
      </c>
      <c r="G1" t="s">
        <v>156</v>
      </c>
    </row>
    <row r="2" spans="1:15" ht="15" thickBot="1" x14ac:dyDescent="0.35">
      <c r="B2" t="s">
        <v>155</v>
      </c>
      <c r="G2" t="s">
        <v>157</v>
      </c>
    </row>
    <row r="3" spans="1:15" ht="72.599999999999994" customHeight="1" thickBot="1" x14ac:dyDescent="0.35">
      <c r="A3" s="9" t="s">
        <v>2</v>
      </c>
      <c r="B3" s="10" t="s">
        <v>0</v>
      </c>
      <c r="C3" s="11" t="s">
        <v>3</v>
      </c>
      <c r="D3" s="11" t="s">
        <v>4</v>
      </c>
      <c r="E3" s="11" t="s">
        <v>150</v>
      </c>
      <c r="F3" s="11" t="s">
        <v>56</v>
      </c>
      <c r="G3" s="11" t="s">
        <v>57</v>
      </c>
      <c r="H3" s="37" t="s">
        <v>158</v>
      </c>
      <c r="I3" s="11" t="s">
        <v>55</v>
      </c>
      <c r="J3" s="43" t="s">
        <v>159</v>
      </c>
      <c r="K3" s="37" t="s">
        <v>160</v>
      </c>
    </row>
    <row r="4" spans="1:15" ht="15" thickBot="1" x14ac:dyDescent="0.35">
      <c r="A4" s="6">
        <v>1</v>
      </c>
      <c r="B4" s="7">
        <v>2</v>
      </c>
      <c r="C4" s="8">
        <v>3</v>
      </c>
      <c r="D4" s="8">
        <v>4</v>
      </c>
      <c r="E4" s="8"/>
      <c r="F4" s="8">
        <v>5</v>
      </c>
      <c r="G4" s="8">
        <v>6</v>
      </c>
      <c r="H4" s="38">
        <v>7</v>
      </c>
      <c r="I4" s="8">
        <v>8</v>
      </c>
      <c r="J4" s="38">
        <v>9</v>
      </c>
      <c r="K4" s="38">
        <v>10</v>
      </c>
    </row>
    <row r="5" spans="1:15" x14ac:dyDescent="0.3">
      <c r="A5" s="12" t="s">
        <v>5</v>
      </c>
      <c r="B5" s="13" t="s">
        <v>60</v>
      </c>
      <c r="C5" s="14" t="s">
        <v>95</v>
      </c>
      <c r="D5" s="15" t="s">
        <v>124</v>
      </c>
      <c r="E5" s="16" t="s">
        <v>151</v>
      </c>
      <c r="F5" s="15" t="s">
        <v>24</v>
      </c>
      <c r="G5" s="17">
        <v>13772</v>
      </c>
      <c r="H5" s="39"/>
      <c r="I5" s="32">
        <f>G5*0.2</f>
        <v>2754.4</v>
      </c>
      <c r="J5" s="44"/>
      <c r="K5" s="45">
        <f>I5*J5</f>
        <v>0</v>
      </c>
    </row>
    <row r="6" spans="1:15" x14ac:dyDescent="0.3">
      <c r="A6" s="12" t="s">
        <v>6</v>
      </c>
      <c r="B6" s="18" t="s">
        <v>61</v>
      </c>
      <c r="C6" s="19" t="s">
        <v>95</v>
      </c>
      <c r="D6" s="20" t="s">
        <v>125</v>
      </c>
      <c r="E6" s="21" t="s">
        <v>151</v>
      </c>
      <c r="F6" s="20" t="s">
        <v>24</v>
      </c>
      <c r="G6" s="22">
        <v>4134</v>
      </c>
      <c r="H6" s="40"/>
      <c r="I6" s="33">
        <f>G6*0.1</f>
        <v>413.40000000000003</v>
      </c>
      <c r="J6" s="46"/>
      <c r="K6" s="45">
        <f t="shared" ref="K6:K49" si="0">I6*J6</f>
        <v>0</v>
      </c>
    </row>
    <row r="7" spans="1:15" x14ac:dyDescent="0.3">
      <c r="A7" s="12" t="s">
        <v>7</v>
      </c>
      <c r="B7" s="18" t="s">
        <v>62</v>
      </c>
      <c r="C7" s="19" t="s">
        <v>96</v>
      </c>
      <c r="D7" s="20" t="s">
        <v>125</v>
      </c>
      <c r="E7" s="21" t="s">
        <v>153</v>
      </c>
      <c r="F7" s="20" t="s">
        <v>24</v>
      </c>
      <c r="G7" s="22">
        <v>40102</v>
      </c>
      <c r="H7" s="40"/>
      <c r="I7" s="33">
        <f>G7*0.1</f>
        <v>4010.2000000000003</v>
      </c>
      <c r="J7" s="46"/>
      <c r="K7" s="45">
        <f t="shared" si="0"/>
        <v>0</v>
      </c>
    </row>
    <row r="8" spans="1:15" x14ac:dyDescent="0.3">
      <c r="A8" s="12" t="s">
        <v>8</v>
      </c>
      <c r="B8" s="18" t="s">
        <v>63</v>
      </c>
      <c r="C8" s="19" t="s">
        <v>96</v>
      </c>
      <c r="D8" s="20" t="s">
        <v>126</v>
      </c>
      <c r="E8" s="21" t="s">
        <v>153</v>
      </c>
      <c r="F8" s="20" t="s">
        <v>24</v>
      </c>
      <c r="G8" s="23">
        <v>1216</v>
      </c>
      <c r="H8" s="41"/>
      <c r="I8" s="34">
        <f>G8*0.13</f>
        <v>158.08000000000001</v>
      </c>
      <c r="J8" s="47"/>
      <c r="K8" s="45">
        <f t="shared" si="0"/>
        <v>0</v>
      </c>
    </row>
    <row r="9" spans="1:15" x14ac:dyDescent="0.3">
      <c r="A9" s="12" t="s">
        <v>9</v>
      </c>
      <c r="B9" s="18" t="s">
        <v>64</v>
      </c>
      <c r="C9" s="19" t="s">
        <v>96</v>
      </c>
      <c r="D9" s="20" t="s">
        <v>124</v>
      </c>
      <c r="E9" s="21" t="s">
        <v>153</v>
      </c>
      <c r="F9" s="20" t="s">
        <v>24</v>
      </c>
      <c r="G9" s="23">
        <v>760</v>
      </c>
      <c r="H9" s="41"/>
      <c r="I9" s="34">
        <f>G9*0.2</f>
        <v>152</v>
      </c>
      <c r="J9" s="47"/>
      <c r="K9" s="45">
        <f t="shared" si="0"/>
        <v>0</v>
      </c>
    </row>
    <row r="10" spans="1:15" ht="27.6" x14ac:dyDescent="0.3">
      <c r="A10" s="12" t="s">
        <v>10</v>
      </c>
      <c r="B10" s="24" t="s">
        <v>49</v>
      </c>
      <c r="C10" s="25" t="s">
        <v>97</v>
      </c>
      <c r="D10" s="21" t="s">
        <v>124</v>
      </c>
      <c r="E10" s="21"/>
      <c r="F10" s="21" t="s">
        <v>24</v>
      </c>
      <c r="G10" s="23">
        <v>37820</v>
      </c>
      <c r="H10" s="41"/>
      <c r="I10" s="34">
        <f>G10*0.2</f>
        <v>7564</v>
      </c>
      <c r="J10" s="47"/>
      <c r="K10" s="45">
        <f t="shared" si="0"/>
        <v>0</v>
      </c>
      <c r="O10" s="36"/>
    </row>
    <row r="11" spans="1:15" x14ac:dyDescent="0.3">
      <c r="A11" s="12" t="s">
        <v>11</v>
      </c>
      <c r="B11" s="18" t="s">
        <v>65</v>
      </c>
      <c r="C11" s="19" t="s">
        <v>98</v>
      </c>
      <c r="D11" s="20" t="s">
        <v>125</v>
      </c>
      <c r="E11" s="21" t="s">
        <v>152</v>
      </c>
      <c r="F11" s="20" t="s">
        <v>24</v>
      </c>
      <c r="G11" s="23">
        <v>36478</v>
      </c>
      <c r="H11" s="41"/>
      <c r="I11" s="34">
        <f>G11*0.1</f>
        <v>3647.8</v>
      </c>
      <c r="J11" s="47"/>
      <c r="K11" s="45">
        <f t="shared" si="0"/>
        <v>0</v>
      </c>
    </row>
    <row r="12" spans="1:15" x14ac:dyDescent="0.3">
      <c r="A12" s="12" t="s">
        <v>12</v>
      </c>
      <c r="B12" s="18" t="s">
        <v>66</v>
      </c>
      <c r="C12" s="19" t="s">
        <v>99</v>
      </c>
      <c r="D12" s="20" t="s">
        <v>124</v>
      </c>
      <c r="E12" s="21"/>
      <c r="F12" s="20" t="s">
        <v>24</v>
      </c>
      <c r="G12" s="23">
        <v>1570</v>
      </c>
      <c r="H12" s="41"/>
      <c r="I12" s="34">
        <f>G12*0.2</f>
        <v>314</v>
      </c>
      <c r="J12" s="47"/>
      <c r="K12" s="45">
        <f t="shared" si="0"/>
        <v>0</v>
      </c>
    </row>
    <row r="13" spans="1:15" x14ac:dyDescent="0.3">
      <c r="A13" s="12" t="s">
        <v>13</v>
      </c>
      <c r="B13" s="18" t="s">
        <v>67</v>
      </c>
      <c r="C13" s="19" t="s">
        <v>100</v>
      </c>
      <c r="D13" s="20" t="s">
        <v>127</v>
      </c>
      <c r="E13" s="21" t="s">
        <v>153</v>
      </c>
      <c r="F13" s="20" t="s">
        <v>24</v>
      </c>
      <c r="G13" s="23">
        <v>550</v>
      </c>
      <c r="H13" s="41"/>
      <c r="I13" s="34">
        <f>G13*0.14</f>
        <v>77.000000000000014</v>
      </c>
      <c r="J13" s="47"/>
      <c r="K13" s="45">
        <f t="shared" si="0"/>
        <v>0</v>
      </c>
    </row>
    <row r="14" spans="1:15" x14ac:dyDescent="0.3">
      <c r="A14" s="12" t="s">
        <v>14</v>
      </c>
      <c r="B14" s="18" t="s">
        <v>68</v>
      </c>
      <c r="C14" s="19" t="s">
        <v>101</v>
      </c>
      <c r="D14" s="20" t="s">
        <v>128</v>
      </c>
      <c r="E14" s="21"/>
      <c r="F14" s="20" t="s">
        <v>24</v>
      </c>
      <c r="G14" s="23">
        <v>7758</v>
      </c>
      <c r="H14" s="41"/>
      <c r="I14" s="34">
        <f>G14*0.15</f>
        <v>1163.7</v>
      </c>
      <c r="J14" s="47"/>
      <c r="K14" s="45">
        <f t="shared" si="0"/>
        <v>0</v>
      </c>
    </row>
    <row r="15" spans="1:15" x14ac:dyDescent="0.3">
      <c r="A15" s="12" t="s">
        <v>15</v>
      </c>
      <c r="B15" s="18" t="s">
        <v>69</v>
      </c>
      <c r="C15" s="19" t="s">
        <v>102</v>
      </c>
      <c r="D15" s="20" t="s">
        <v>125</v>
      </c>
      <c r="E15" s="21"/>
      <c r="F15" s="20" t="s">
        <v>24</v>
      </c>
      <c r="G15" s="23">
        <v>17218</v>
      </c>
      <c r="H15" s="41"/>
      <c r="I15" s="34">
        <f>G15*0.1</f>
        <v>1721.8000000000002</v>
      </c>
      <c r="J15" s="47"/>
      <c r="K15" s="45">
        <f t="shared" si="0"/>
        <v>0</v>
      </c>
    </row>
    <row r="16" spans="1:15" x14ac:dyDescent="0.3">
      <c r="A16" s="12" t="s">
        <v>16</v>
      </c>
      <c r="B16" s="18" t="s">
        <v>70</v>
      </c>
      <c r="C16" s="19" t="s">
        <v>103</v>
      </c>
      <c r="D16" s="20" t="s">
        <v>129</v>
      </c>
      <c r="E16" s="21"/>
      <c r="F16" s="20" t="s">
        <v>53</v>
      </c>
      <c r="G16" s="23">
        <v>40</v>
      </c>
      <c r="H16" s="41"/>
      <c r="I16" s="34">
        <f>G16*1</f>
        <v>40</v>
      </c>
      <c r="J16" s="47"/>
      <c r="K16" s="45">
        <f t="shared" si="0"/>
        <v>0</v>
      </c>
    </row>
    <row r="17" spans="1:11" x14ac:dyDescent="0.3">
      <c r="A17" s="12" t="s">
        <v>17</v>
      </c>
      <c r="B17" s="18" t="s">
        <v>71</v>
      </c>
      <c r="C17" s="19" t="s">
        <v>104</v>
      </c>
      <c r="D17" s="20" t="s">
        <v>129</v>
      </c>
      <c r="E17" s="21"/>
      <c r="F17" s="20" t="s">
        <v>53</v>
      </c>
      <c r="G17" s="23">
        <v>248</v>
      </c>
      <c r="H17" s="41"/>
      <c r="I17" s="34">
        <f>G17*1</f>
        <v>248</v>
      </c>
      <c r="J17" s="47"/>
      <c r="K17" s="45">
        <f t="shared" si="0"/>
        <v>0</v>
      </c>
    </row>
    <row r="18" spans="1:11" x14ac:dyDescent="0.3">
      <c r="A18" s="12" t="s">
        <v>18</v>
      </c>
      <c r="B18" s="18" t="s">
        <v>72</v>
      </c>
      <c r="C18" s="19" t="s">
        <v>101</v>
      </c>
      <c r="D18" s="20" t="s">
        <v>129</v>
      </c>
      <c r="E18" s="21"/>
      <c r="F18" s="20" t="s">
        <v>53</v>
      </c>
      <c r="G18" s="23">
        <v>472</v>
      </c>
      <c r="H18" s="41"/>
      <c r="I18" s="34">
        <f>G18*1</f>
        <v>472</v>
      </c>
      <c r="J18" s="47"/>
      <c r="K18" s="45">
        <f t="shared" si="0"/>
        <v>0</v>
      </c>
    </row>
    <row r="19" spans="1:11" x14ac:dyDescent="0.3">
      <c r="A19" s="12" t="s">
        <v>19</v>
      </c>
      <c r="B19" s="18" t="s">
        <v>73</v>
      </c>
      <c r="C19" s="19" t="s">
        <v>105</v>
      </c>
      <c r="D19" s="20" t="s">
        <v>130</v>
      </c>
      <c r="E19" s="21"/>
      <c r="F19" s="20" t="s">
        <v>24</v>
      </c>
      <c r="G19" s="23">
        <v>1056</v>
      </c>
      <c r="H19" s="41"/>
      <c r="I19" s="34">
        <f>G19*0.27</f>
        <v>285.12</v>
      </c>
      <c r="J19" s="47"/>
      <c r="K19" s="45">
        <f t="shared" si="0"/>
        <v>0</v>
      </c>
    </row>
    <row r="20" spans="1:11" x14ac:dyDescent="0.3">
      <c r="A20" s="12" t="s">
        <v>20</v>
      </c>
      <c r="B20" s="18" t="s">
        <v>74</v>
      </c>
      <c r="C20" s="19" t="s">
        <v>106</v>
      </c>
      <c r="D20" s="20" t="s">
        <v>131</v>
      </c>
      <c r="E20" s="21"/>
      <c r="F20" s="20" t="s">
        <v>53</v>
      </c>
      <c r="G20" s="23">
        <v>10</v>
      </c>
      <c r="H20" s="41"/>
      <c r="I20" s="34">
        <f>G20*1</f>
        <v>10</v>
      </c>
      <c r="J20" s="47"/>
      <c r="K20" s="45">
        <f t="shared" si="0"/>
        <v>0</v>
      </c>
    </row>
    <row r="21" spans="1:11" x14ac:dyDescent="0.3">
      <c r="A21" s="12" t="s">
        <v>21</v>
      </c>
      <c r="B21" s="18" t="s">
        <v>75</v>
      </c>
      <c r="C21" s="19" t="s">
        <v>96</v>
      </c>
      <c r="D21" s="20" t="s">
        <v>128</v>
      </c>
      <c r="E21" s="21" t="s">
        <v>153</v>
      </c>
      <c r="F21" s="20" t="s">
        <v>24</v>
      </c>
      <c r="G21" s="23">
        <v>142</v>
      </c>
      <c r="H21" s="41"/>
      <c r="I21" s="34">
        <f>G21*0.15</f>
        <v>21.3</v>
      </c>
      <c r="J21" s="47"/>
      <c r="K21" s="45">
        <f t="shared" si="0"/>
        <v>0</v>
      </c>
    </row>
    <row r="22" spans="1:11" x14ac:dyDescent="0.3">
      <c r="A22" s="12" t="s">
        <v>22</v>
      </c>
      <c r="B22" s="18" t="s">
        <v>76</v>
      </c>
      <c r="C22" s="19" t="s">
        <v>107</v>
      </c>
      <c r="D22" s="20" t="s">
        <v>132</v>
      </c>
      <c r="E22" s="21"/>
      <c r="F22" s="20" t="s">
        <v>24</v>
      </c>
      <c r="G22" s="23">
        <v>138</v>
      </c>
      <c r="H22" s="41"/>
      <c r="I22" s="34">
        <f>G22*0.18</f>
        <v>24.84</v>
      </c>
      <c r="J22" s="47"/>
      <c r="K22" s="45">
        <f t="shared" si="0"/>
        <v>0</v>
      </c>
    </row>
    <row r="23" spans="1:11" x14ac:dyDescent="0.3">
      <c r="A23" s="12" t="s">
        <v>23</v>
      </c>
      <c r="B23" s="18" t="s">
        <v>77</v>
      </c>
      <c r="C23" s="19" t="s">
        <v>95</v>
      </c>
      <c r="D23" s="20" t="s">
        <v>125</v>
      </c>
      <c r="E23" s="21"/>
      <c r="F23" s="20" t="s">
        <v>24</v>
      </c>
      <c r="G23" s="23">
        <v>158</v>
      </c>
      <c r="H23" s="41"/>
      <c r="I23" s="34">
        <f>G23*0.1</f>
        <v>15.8</v>
      </c>
      <c r="J23" s="47"/>
      <c r="K23" s="45">
        <f t="shared" si="0"/>
        <v>0</v>
      </c>
    </row>
    <row r="24" spans="1:11" x14ac:dyDescent="0.3">
      <c r="A24" s="12" t="s">
        <v>25</v>
      </c>
      <c r="B24" s="18" t="s">
        <v>78</v>
      </c>
      <c r="C24" s="19" t="s">
        <v>95</v>
      </c>
      <c r="D24" s="20" t="s">
        <v>133</v>
      </c>
      <c r="E24" s="21"/>
      <c r="F24" s="20" t="s">
        <v>24</v>
      </c>
      <c r="G24" s="23">
        <v>60</v>
      </c>
      <c r="H24" s="41"/>
      <c r="I24" s="34">
        <f>G24*0.17</f>
        <v>10.200000000000001</v>
      </c>
      <c r="J24" s="47"/>
      <c r="K24" s="45">
        <f t="shared" si="0"/>
        <v>0</v>
      </c>
    </row>
    <row r="25" spans="1:11" x14ac:dyDescent="0.3">
      <c r="A25" s="12" t="s">
        <v>26</v>
      </c>
      <c r="B25" s="18" t="s">
        <v>79</v>
      </c>
      <c r="C25" s="19" t="s">
        <v>95</v>
      </c>
      <c r="D25" s="20" t="s">
        <v>125</v>
      </c>
      <c r="E25" s="21"/>
      <c r="F25" s="20" t="s">
        <v>24</v>
      </c>
      <c r="G25" s="23">
        <v>60</v>
      </c>
      <c r="H25" s="41"/>
      <c r="I25" s="34">
        <f>G25*0.1</f>
        <v>6</v>
      </c>
      <c r="J25" s="47"/>
      <c r="K25" s="45">
        <f t="shared" si="0"/>
        <v>0</v>
      </c>
    </row>
    <row r="26" spans="1:11" x14ac:dyDescent="0.3">
      <c r="A26" s="12" t="s">
        <v>27</v>
      </c>
      <c r="B26" s="18" t="s">
        <v>80</v>
      </c>
      <c r="C26" s="19" t="s">
        <v>108</v>
      </c>
      <c r="D26" s="20" t="s">
        <v>134</v>
      </c>
      <c r="E26" s="21"/>
      <c r="F26" s="20" t="s">
        <v>24</v>
      </c>
      <c r="G26" s="23">
        <v>448</v>
      </c>
      <c r="H26" s="41"/>
      <c r="I26" s="34">
        <f>G26*0.25</f>
        <v>112</v>
      </c>
      <c r="J26" s="47"/>
      <c r="K26" s="45">
        <f t="shared" si="0"/>
        <v>0</v>
      </c>
    </row>
    <row r="27" spans="1:11" x14ac:dyDescent="0.3">
      <c r="A27" s="12" t="s">
        <v>28</v>
      </c>
      <c r="B27" s="18" t="s">
        <v>81</v>
      </c>
      <c r="C27" s="19" t="s">
        <v>95</v>
      </c>
      <c r="D27" s="20" t="s">
        <v>129</v>
      </c>
      <c r="E27" s="21"/>
      <c r="F27" s="20" t="s">
        <v>53</v>
      </c>
      <c r="G27" s="23">
        <v>1865.558</v>
      </c>
      <c r="H27" s="41"/>
      <c r="I27" s="34">
        <f>G27*1</f>
        <v>1865.558</v>
      </c>
      <c r="J27" s="47"/>
      <c r="K27" s="45">
        <f t="shared" si="0"/>
        <v>0</v>
      </c>
    </row>
    <row r="28" spans="1:11" x14ac:dyDescent="0.3">
      <c r="A28" s="12" t="s">
        <v>29</v>
      </c>
      <c r="B28" s="18" t="s">
        <v>82</v>
      </c>
      <c r="C28" s="14" t="s">
        <v>100</v>
      </c>
      <c r="D28" s="15" t="s">
        <v>135</v>
      </c>
      <c r="E28" s="21" t="s">
        <v>153</v>
      </c>
      <c r="F28" s="15" t="s">
        <v>24</v>
      </c>
      <c r="G28" s="23">
        <v>126</v>
      </c>
      <c r="H28" s="41"/>
      <c r="I28" s="34">
        <f>G28*0.122</f>
        <v>15.372</v>
      </c>
      <c r="J28" s="47"/>
      <c r="K28" s="45">
        <f t="shared" si="0"/>
        <v>0</v>
      </c>
    </row>
    <row r="29" spans="1:11" x14ac:dyDescent="0.3">
      <c r="A29" s="12" t="s">
        <v>30</v>
      </c>
      <c r="B29" s="18" t="s">
        <v>83</v>
      </c>
      <c r="C29" s="14" t="s">
        <v>109</v>
      </c>
      <c r="D29" s="15" t="s">
        <v>136</v>
      </c>
      <c r="E29" s="21" t="s">
        <v>153</v>
      </c>
      <c r="F29" s="15" t="s">
        <v>24</v>
      </c>
      <c r="G29" s="23">
        <v>260</v>
      </c>
      <c r="H29" s="41"/>
      <c r="I29" s="34">
        <f>G29*0.4</f>
        <v>104</v>
      </c>
      <c r="J29" s="47"/>
      <c r="K29" s="45">
        <f t="shared" si="0"/>
        <v>0</v>
      </c>
    </row>
    <row r="30" spans="1:11" x14ac:dyDescent="0.3">
      <c r="A30" s="12" t="s">
        <v>31</v>
      </c>
      <c r="B30" s="18" t="s">
        <v>50</v>
      </c>
      <c r="C30" s="14" t="s">
        <v>110</v>
      </c>
      <c r="D30" s="15" t="s">
        <v>137</v>
      </c>
      <c r="E30" s="21"/>
      <c r="F30" s="15" t="s">
        <v>24</v>
      </c>
      <c r="G30" s="23">
        <v>6874</v>
      </c>
      <c r="H30" s="41"/>
      <c r="I30" s="34">
        <f>G30*0.18</f>
        <v>1237.32</v>
      </c>
      <c r="J30" s="47"/>
      <c r="K30" s="45">
        <f t="shared" si="0"/>
        <v>0</v>
      </c>
    </row>
    <row r="31" spans="1:11" x14ac:dyDescent="0.3">
      <c r="A31" s="12" t="s">
        <v>32</v>
      </c>
      <c r="B31" s="18" t="s">
        <v>84</v>
      </c>
      <c r="C31" s="19" t="s">
        <v>111</v>
      </c>
      <c r="D31" s="20" t="s">
        <v>138</v>
      </c>
      <c r="E31" s="21" t="s">
        <v>153</v>
      </c>
      <c r="F31" s="20" t="s">
        <v>24</v>
      </c>
      <c r="G31" s="23">
        <v>16</v>
      </c>
      <c r="H31" s="41"/>
      <c r="I31" s="34">
        <f>G31*0.15</f>
        <v>2.4</v>
      </c>
      <c r="J31" s="47"/>
      <c r="K31" s="45">
        <f t="shared" si="0"/>
        <v>0</v>
      </c>
    </row>
    <row r="32" spans="1:11" x14ac:dyDescent="0.3">
      <c r="A32" s="12" t="s">
        <v>33</v>
      </c>
      <c r="B32" s="18" t="s">
        <v>85</v>
      </c>
      <c r="C32" s="19" t="s">
        <v>112</v>
      </c>
      <c r="D32" s="20" t="s">
        <v>128</v>
      </c>
      <c r="E32" s="21" t="s">
        <v>153</v>
      </c>
      <c r="F32" s="20" t="s">
        <v>24</v>
      </c>
      <c r="G32" s="26">
        <v>444</v>
      </c>
      <c r="H32" s="42"/>
      <c r="I32" s="35">
        <f>G32*0.15</f>
        <v>66.599999999999994</v>
      </c>
      <c r="J32" s="48"/>
      <c r="K32" s="45">
        <f t="shared" si="0"/>
        <v>0</v>
      </c>
    </row>
    <row r="33" spans="1:11" x14ac:dyDescent="0.3">
      <c r="A33" s="12" t="s">
        <v>34</v>
      </c>
      <c r="B33" s="18" t="s">
        <v>86</v>
      </c>
      <c r="C33" s="19" t="s">
        <v>112</v>
      </c>
      <c r="D33" s="20" t="s">
        <v>128</v>
      </c>
      <c r="E33" s="21" t="s">
        <v>153</v>
      </c>
      <c r="F33" s="20" t="s">
        <v>24</v>
      </c>
      <c r="G33" s="26">
        <v>8712</v>
      </c>
      <c r="H33" s="42"/>
      <c r="I33" s="35">
        <f>G33*0.15</f>
        <v>1306.8</v>
      </c>
      <c r="J33" s="48"/>
      <c r="K33" s="45">
        <f t="shared" si="0"/>
        <v>0</v>
      </c>
    </row>
    <row r="34" spans="1:11" x14ac:dyDescent="0.3">
      <c r="A34" s="12" t="s">
        <v>35</v>
      </c>
      <c r="B34" s="18" t="s">
        <v>85</v>
      </c>
      <c r="C34" s="19" t="s">
        <v>113</v>
      </c>
      <c r="D34" s="20" t="s">
        <v>128</v>
      </c>
      <c r="E34" s="21" t="s">
        <v>153</v>
      </c>
      <c r="F34" s="20" t="s">
        <v>24</v>
      </c>
      <c r="G34" s="26">
        <v>12</v>
      </c>
      <c r="H34" s="42"/>
      <c r="I34" s="35">
        <f>G34*0.15</f>
        <v>1.7999999999999998</v>
      </c>
      <c r="J34" s="48"/>
      <c r="K34" s="45">
        <f t="shared" si="0"/>
        <v>0</v>
      </c>
    </row>
    <row r="35" spans="1:11" x14ac:dyDescent="0.3">
      <c r="A35" s="12" t="s">
        <v>36</v>
      </c>
      <c r="B35" s="18" t="s">
        <v>86</v>
      </c>
      <c r="C35" s="19" t="s">
        <v>112</v>
      </c>
      <c r="D35" s="20" t="s">
        <v>139</v>
      </c>
      <c r="E35" s="21" t="s">
        <v>153</v>
      </c>
      <c r="F35" s="20" t="s">
        <v>24</v>
      </c>
      <c r="G35" s="26">
        <v>2952</v>
      </c>
      <c r="H35" s="42"/>
      <c r="I35" s="35">
        <f>G35*0.5</f>
        <v>1476</v>
      </c>
      <c r="J35" s="48"/>
      <c r="K35" s="45">
        <f t="shared" si="0"/>
        <v>0</v>
      </c>
    </row>
    <row r="36" spans="1:11" x14ac:dyDescent="0.3">
      <c r="A36" s="12" t="s">
        <v>37</v>
      </c>
      <c r="B36" s="18" t="s">
        <v>87</v>
      </c>
      <c r="C36" s="19" t="s">
        <v>100</v>
      </c>
      <c r="D36" s="20" t="s">
        <v>140</v>
      </c>
      <c r="E36" s="21" t="s">
        <v>153</v>
      </c>
      <c r="F36" s="20" t="s">
        <v>24</v>
      </c>
      <c r="G36" s="26">
        <v>80</v>
      </c>
      <c r="H36" s="42"/>
      <c r="I36" s="35">
        <f>G36*0.24</f>
        <v>19.2</v>
      </c>
      <c r="J36" s="48"/>
      <c r="K36" s="45">
        <f t="shared" si="0"/>
        <v>0</v>
      </c>
    </row>
    <row r="37" spans="1:11" x14ac:dyDescent="0.3">
      <c r="A37" s="12" t="s">
        <v>38</v>
      </c>
      <c r="B37" s="18" t="s">
        <v>88</v>
      </c>
      <c r="C37" s="19" t="s">
        <v>114</v>
      </c>
      <c r="D37" s="20" t="s">
        <v>141</v>
      </c>
      <c r="E37" s="21"/>
      <c r="F37" s="20" t="s">
        <v>24</v>
      </c>
      <c r="G37" s="23">
        <v>1978</v>
      </c>
      <c r="H37" s="42"/>
      <c r="I37" s="35">
        <f>G37*0.4</f>
        <v>791.2</v>
      </c>
      <c r="J37" s="48"/>
      <c r="K37" s="45">
        <f t="shared" si="0"/>
        <v>0</v>
      </c>
    </row>
    <row r="38" spans="1:11" x14ac:dyDescent="0.3">
      <c r="A38" s="12" t="s">
        <v>39</v>
      </c>
      <c r="B38" s="18" t="s">
        <v>54</v>
      </c>
      <c r="C38" s="19" t="s">
        <v>115</v>
      </c>
      <c r="D38" s="20" t="s">
        <v>142</v>
      </c>
      <c r="E38" s="21"/>
      <c r="F38" s="20" t="s">
        <v>24</v>
      </c>
      <c r="G38" s="23">
        <v>16</v>
      </c>
      <c r="H38" s="42"/>
      <c r="I38" s="35">
        <f>G38*0.25</f>
        <v>4</v>
      </c>
      <c r="J38" s="48"/>
      <c r="K38" s="45">
        <f t="shared" si="0"/>
        <v>0</v>
      </c>
    </row>
    <row r="39" spans="1:11" x14ac:dyDescent="0.3">
      <c r="A39" s="12" t="s">
        <v>40</v>
      </c>
      <c r="B39" s="18" t="s">
        <v>54</v>
      </c>
      <c r="C39" s="19" t="s">
        <v>116</v>
      </c>
      <c r="D39" s="20" t="s">
        <v>124</v>
      </c>
      <c r="E39" s="21"/>
      <c r="F39" s="20" t="s">
        <v>24</v>
      </c>
      <c r="G39" s="23">
        <v>100</v>
      </c>
      <c r="H39" s="42"/>
      <c r="I39" s="35">
        <f>G39*0.2</f>
        <v>20</v>
      </c>
      <c r="J39" s="48"/>
      <c r="K39" s="45">
        <f t="shared" si="0"/>
        <v>0</v>
      </c>
    </row>
    <row r="40" spans="1:11" x14ac:dyDescent="0.3">
      <c r="A40" s="12" t="s">
        <v>41</v>
      </c>
      <c r="B40" s="18" t="s">
        <v>54</v>
      </c>
      <c r="C40" s="19" t="s">
        <v>117</v>
      </c>
      <c r="D40" s="20" t="s">
        <v>143</v>
      </c>
      <c r="E40" s="21"/>
      <c r="F40" s="20" t="s">
        <v>24</v>
      </c>
      <c r="G40" s="23">
        <v>894</v>
      </c>
      <c r="H40" s="41"/>
      <c r="I40" s="34">
        <f>G40*10</f>
        <v>8940</v>
      </c>
      <c r="J40" s="47"/>
      <c r="K40" s="45">
        <f t="shared" si="0"/>
        <v>0</v>
      </c>
    </row>
    <row r="41" spans="1:11" x14ac:dyDescent="0.3">
      <c r="A41" s="12" t="s">
        <v>42</v>
      </c>
      <c r="B41" s="18" t="s">
        <v>89</v>
      </c>
      <c r="C41" s="19" t="s">
        <v>106</v>
      </c>
      <c r="D41" s="20" t="s">
        <v>144</v>
      </c>
      <c r="E41" s="21"/>
      <c r="F41" s="20" t="s">
        <v>24</v>
      </c>
      <c r="G41" s="23">
        <v>8596</v>
      </c>
      <c r="H41" s="41"/>
      <c r="I41" s="34">
        <f>G41*0.5</f>
        <v>4298</v>
      </c>
      <c r="J41" s="47"/>
      <c r="K41" s="45">
        <f t="shared" si="0"/>
        <v>0</v>
      </c>
    </row>
    <row r="42" spans="1:11" x14ac:dyDescent="0.3">
      <c r="A42" s="12" t="s">
        <v>43</v>
      </c>
      <c r="B42" s="18" t="s">
        <v>89</v>
      </c>
      <c r="C42" s="19" t="s">
        <v>118</v>
      </c>
      <c r="D42" s="20" t="s">
        <v>145</v>
      </c>
      <c r="E42" s="21"/>
      <c r="F42" s="20" t="s">
        <v>24</v>
      </c>
      <c r="G42" s="23">
        <v>1208</v>
      </c>
      <c r="H42" s="41"/>
      <c r="I42" s="34">
        <f>G42*1</f>
        <v>1208</v>
      </c>
      <c r="J42" s="47"/>
      <c r="K42" s="45">
        <f t="shared" si="0"/>
        <v>0</v>
      </c>
    </row>
    <row r="43" spans="1:11" x14ac:dyDescent="0.3">
      <c r="A43" s="12" t="s">
        <v>44</v>
      </c>
      <c r="B43" s="18" t="s">
        <v>90</v>
      </c>
      <c r="C43" s="19" t="s">
        <v>119</v>
      </c>
      <c r="D43" s="20" t="s">
        <v>144</v>
      </c>
      <c r="E43" s="21"/>
      <c r="F43" s="20" t="s">
        <v>24</v>
      </c>
      <c r="G43" s="23">
        <v>4608</v>
      </c>
      <c r="H43" s="41"/>
      <c r="I43" s="34">
        <f>G43*0.5</f>
        <v>2304</v>
      </c>
      <c r="J43" s="47"/>
      <c r="K43" s="45">
        <f t="shared" si="0"/>
        <v>0</v>
      </c>
    </row>
    <row r="44" spans="1:11" x14ac:dyDescent="0.3">
      <c r="A44" s="12" t="s">
        <v>45</v>
      </c>
      <c r="B44" s="18" t="s">
        <v>91</v>
      </c>
      <c r="C44" s="19" t="s">
        <v>118</v>
      </c>
      <c r="D44" s="20" t="s">
        <v>145</v>
      </c>
      <c r="E44" s="21"/>
      <c r="F44" s="20" t="s">
        <v>24</v>
      </c>
      <c r="G44" s="23">
        <v>1348</v>
      </c>
      <c r="H44" s="41"/>
      <c r="I44" s="34">
        <f>G44*1</f>
        <v>1348</v>
      </c>
      <c r="J44" s="47"/>
      <c r="K44" s="45">
        <f t="shared" si="0"/>
        <v>0</v>
      </c>
    </row>
    <row r="45" spans="1:11" x14ac:dyDescent="0.3">
      <c r="A45" s="12" t="s">
        <v>46</v>
      </c>
      <c r="B45" s="18" t="s">
        <v>52</v>
      </c>
      <c r="C45" s="19" t="s">
        <v>120</v>
      </c>
      <c r="D45" s="20" t="s">
        <v>146</v>
      </c>
      <c r="E45" s="21"/>
      <c r="F45" s="20" t="s">
        <v>24</v>
      </c>
      <c r="G45" s="23">
        <v>2924</v>
      </c>
      <c r="H45" s="41"/>
      <c r="I45" s="34">
        <f>G45*0.35</f>
        <v>1023.4</v>
      </c>
      <c r="J45" s="47"/>
      <c r="K45" s="45">
        <f t="shared" si="0"/>
        <v>0</v>
      </c>
    </row>
    <row r="46" spans="1:11" x14ac:dyDescent="0.3">
      <c r="A46" s="12" t="s">
        <v>47</v>
      </c>
      <c r="B46" s="27" t="s">
        <v>51</v>
      </c>
      <c r="C46" s="19" t="s">
        <v>121</v>
      </c>
      <c r="D46" s="20" t="s">
        <v>147</v>
      </c>
      <c r="E46" s="21"/>
      <c r="F46" s="20" t="s">
        <v>24</v>
      </c>
      <c r="G46" s="23">
        <v>50200</v>
      </c>
      <c r="H46" s="41"/>
      <c r="I46" s="34">
        <f>G46*0.01</f>
        <v>502</v>
      </c>
      <c r="J46" s="47"/>
      <c r="K46" s="45">
        <f t="shared" si="0"/>
        <v>0</v>
      </c>
    </row>
    <row r="47" spans="1:11" x14ac:dyDescent="0.3">
      <c r="A47" s="12" t="s">
        <v>48</v>
      </c>
      <c r="B47" s="18" t="s">
        <v>92</v>
      </c>
      <c r="C47" s="19" t="s">
        <v>122</v>
      </c>
      <c r="D47" s="20" t="s">
        <v>148</v>
      </c>
      <c r="E47" s="21"/>
      <c r="F47" s="20" t="s">
        <v>24</v>
      </c>
      <c r="G47" s="23">
        <v>40</v>
      </c>
      <c r="H47" s="41"/>
      <c r="I47" s="34">
        <f>G47*0.7</f>
        <v>28</v>
      </c>
      <c r="J47" s="47"/>
      <c r="K47" s="45">
        <f t="shared" si="0"/>
        <v>0</v>
      </c>
    </row>
    <row r="48" spans="1:11" x14ac:dyDescent="0.3">
      <c r="A48" s="12" t="s">
        <v>58</v>
      </c>
      <c r="B48" s="18" t="s">
        <v>93</v>
      </c>
      <c r="C48" s="19" t="s">
        <v>118</v>
      </c>
      <c r="D48" s="20" t="s">
        <v>149</v>
      </c>
      <c r="E48" s="21"/>
      <c r="F48" s="20" t="s">
        <v>24</v>
      </c>
      <c r="G48" s="23">
        <v>64</v>
      </c>
      <c r="H48" s="41"/>
      <c r="I48" s="34">
        <f>G48*1</f>
        <v>64</v>
      </c>
      <c r="J48" s="47"/>
      <c r="K48" s="45">
        <f t="shared" si="0"/>
        <v>0</v>
      </c>
    </row>
    <row r="49" spans="1:11" ht="28.2" thickBot="1" x14ac:dyDescent="0.35">
      <c r="A49" s="28" t="s">
        <v>59</v>
      </c>
      <c r="B49" s="29" t="s">
        <v>94</v>
      </c>
      <c r="C49" s="30" t="s">
        <v>123</v>
      </c>
      <c r="D49" s="31" t="s">
        <v>144</v>
      </c>
      <c r="E49" s="21"/>
      <c r="F49" s="31" t="s">
        <v>24</v>
      </c>
      <c r="G49" s="22">
        <v>176</v>
      </c>
      <c r="H49" s="40"/>
      <c r="I49" s="33">
        <f>G49*0.5</f>
        <v>88</v>
      </c>
      <c r="J49" s="46"/>
      <c r="K49" s="45">
        <f t="shared" si="0"/>
        <v>0</v>
      </c>
    </row>
    <row r="50" spans="1:11" ht="16.2" thickBot="1" x14ac:dyDescent="0.35">
      <c r="A50" s="3"/>
      <c r="B50" s="2" t="s">
        <v>1</v>
      </c>
      <c r="C50" s="2"/>
      <c r="D50" s="2"/>
      <c r="E50" s="2"/>
      <c r="F50" s="2"/>
      <c r="G50" s="4"/>
      <c r="H50" s="4"/>
      <c r="I50" s="4"/>
      <c r="J50" s="4"/>
      <c r="K50" s="5">
        <f>SUM(K5:K49)</f>
        <v>0</v>
      </c>
    </row>
    <row r="51" spans="1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 algorithmName="SHA-512" hashValue="NngvoNnYnAuRNN0kEC5/p9W7e4ox/12RQ5KeS5RH3utsv71fSw/cKeS6q1o76PY/0tTcP0a+5bCU2zHjYMQetw==" saltValue="BttXP7GBTVRlY5zGsgCIHQ==" spinCount="100000" sheet="1" objects="1" scenarios="1"/>
  <pageMargins left="0.7" right="0.7" top="0.75" bottom="0.75" header="0.3" footer="0.3"/>
  <pageSetup paperSize="9" scale="61" fitToWidth="0" orientation="landscape" horizontalDpi="300" verticalDpi="300" r:id="rId1"/>
  <ignoredErrors>
    <ignoredError sqref="I11 I42 I24 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Joanna Spalik</cp:lastModifiedBy>
  <cp:lastPrinted>2019-03-14T12:14:42Z</cp:lastPrinted>
  <dcterms:created xsi:type="dcterms:W3CDTF">2018-01-24T11:04:50Z</dcterms:created>
  <dcterms:modified xsi:type="dcterms:W3CDTF">2019-03-20T08:24:58Z</dcterms:modified>
</cp:coreProperties>
</file>